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23040" windowHeight="9396" tabRatio="846"/>
  </bookViews>
  <sheets>
    <sheet name="Cover Page" sheetId="23" r:id="rId1"/>
    <sheet name="Rules &amp; Information" sheetId="19" r:id="rId2"/>
    <sheet name="Premium Eff Savings Calc" sheetId="15" state="hidden" r:id="rId3"/>
    <sheet name="Prem vs exist eff table" sheetId="16" state="hidden" r:id="rId4"/>
    <sheet name="EC Motors" sheetId="22" r:id="rId5"/>
    <sheet name="VFD &amp; VSD" sheetId="21" r:id="rId6"/>
    <sheet name="VFD Savings Calc" sheetId="4" state="hidden" r:id="rId7"/>
    <sheet name="Frac Prem Eff Save Calc" sheetId="14" state="hidden" r:id="rId8"/>
    <sheet name="Standard eff Reference" sheetId="17" state="hidden" r:id="rId9"/>
    <sheet name="TRM" sheetId="8" state="hidden" r:id="rId10"/>
  </sheets>
  <externalReferences>
    <externalReference r:id="rId11"/>
    <externalReference r:id="rId12"/>
  </externalReferences>
  <definedNames>
    <definedName name="Application">'VFD &amp; VSD'!$G$21:$G$25</definedName>
    <definedName name="DC">'EC Motors'!$E$38:$E$39</definedName>
    <definedName name="_xlnm.Print_Area" localSheetId="0">'Cover Page'!$A$1:$J$50</definedName>
    <definedName name="_xlnm.Print_Area" localSheetId="4">'EC Motors'!$A$1:$J$54</definedName>
    <definedName name="_xlnm.Print_Area" localSheetId="7">'Frac Prem Eff Save Calc'!$A$1:$I$33</definedName>
    <definedName name="_xlnm.Print_Area" localSheetId="2">'Premium Eff Savings Calc'!$A$1:$U$59</definedName>
    <definedName name="_xlnm.Print_Area" localSheetId="1">'Rules &amp; Information'!$A$1:$K$58</definedName>
    <definedName name="_xlnm.Print_Area" localSheetId="5">'VFD &amp; VSD'!$A$1:$G$53</definedName>
    <definedName name="_xlnm.Print_Area" localSheetId="6">'VFD Savings Calc'!$A$1:$J$50</definedName>
    <definedName name="type">#REF!</definedName>
  </definedNames>
  <calcPr calcId="152511"/>
</workbook>
</file>

<file path=xl/calcChain.xml><?xml version="1.0" encoding="utf-8"?>
<calcChain xmlns="http://schemas.openxmlformats.org/spreadsheetml/2006/main">
  <c r="C40" i="22" l="1"/>
  <c r="J34" i="22"/>
  <c r="J33" i="22"/>
  <c r="J28" i="22"/>
  <c r="J29" i="22"/>
  <c r="J30" i="22"/>
  <c r="J31" i="22"/>
  <c r="J32" i="22"/>
  <c r="J27" i="22"/>
  <c r="J23" i="22"/>
  <c r="J18" i="22"/>
  <c r="J19" i="22"/>
  <c r="J20" i="22"/>
  <c r="J21" i="22"/>
  <c r="J22" i="22"/>
  <c r="J17" i="22"/>
  <c r="J13" i="22"/>
  <c r="J8" i="22"/>
  <c r="J9" i="22"/>
  <c r="J10" i="22"/>
  <c r="J11" i="22"/>
  <c r="J12" i="22"/>
  <c r="J7" i="22"/>
  <c r="G15" i="21" l="1"/>
  <c r="F15" i="21"/>
  <c r="G17" i="21" s="1"/>
  <c r="D22" i="21" s="1"/>
  <c r="U56" i="15" l="1"/>
  <c r="T56" i="15"/>
  <c r="M56" i="15"/>
  <c r="N56" i="15" s="1"/>
  <c r="G56" i="15"/>
  <c r="F56" i="15"/>
  <c r="T55" i="15"/>
  <c r="U55" i="15" s="1"/>
  <c r="N55" i="15"/>
  <c r="M55" i="15"/>
  <c r="F55" i="15"/>
  <c r="G55" i="15" s="1"/>
  <c r="U54" i="15"/>
  <c r="T54" i="15"/>
  <c r="M54" i="15"/>
  <c r="N54" i="15" s="1"/>
  <c r="G54" i="15"/>
  <c r="F54" i="15"/>
  <c r="T53" i="15"/>
  <c r="U53" i="15" s="1"/>
  <c r="N53" i="15"/>
  <c r="M53" i="15"/>
  <c r="F53" i="15"/>
  <c r="G53" i="15" s="1"/>
  <c r="U52" i="15"/>
  <c r="T52" i="15"/>
  <c r="M52" i="15"/>
  <c r="N52" i="15" s="1"/>
  <c r="G52" i="15"/>
  <c r="F52" i="15"/>
  <c r="T51" i="15"/>
  <c r="U51" i="15" s="1"/>
  <c r="N51" i="15"/>
  <c r="M51" i="15"/>
  <c r="F51" i="15"/>
  <c r="G51" i="15" s="1"/>
  <c r="U50" i="15"/>
  <c r="T50" i="15"/>
  <c r="M50" i="15"/>
  <c r="N50" i="15" s="1"/>
  <c r="G50" i="15"/>
  <c r="F50" i="15"/>
  <c r="T49" i="15"/>
  <c r="U49" i="15" s="1"/>
  <c r="N49" i="15"/>
  <c r="M49" i="15"/>
  <c r="F49" i="15"/>
  <c r="G49" i="15" s="1"/>
  <c r="U48" i="15"/>
  <c r="T48" i="15"/>
  <c r="M48" i="15"/>
  <c r="N48" i="15" s="1"/>
  <c r="G48" i="15"/>
  <c r="F48" i="15"/>
  <c r="T47" i="15"/>
  <c r="U47" i="15" s="1"/>
  <c r="N47" i="15"/>
  <c r="M47" i="15"/>
  <c r="F47" i="15"/>
  <c r="G47" i="15" s="1"/>
  <c r="U46" i="15"/>
  <c r="T46" i="15"/>
  <c r="M46" i="15"/>
  <c r="N46" i="15" s="1"/>
  <c r="G46" i="15"/>
  <c r="F46" i="15"/>
  <c r="T45" i="15"/>
  <c r="U45" i="15" s="1"/>
  <c r="N45" i="15"/>
  <c r="M45" i="15"/>
  <c r="F45" i="15"/>
  <c r="G45" i="15" s="1"/>
  <c r="U44" i="15"/>
  <c r="T44" i="15"/>
  <c r="M44" i="15"/>
  <c r="N44" i="15" s="1"/>
  <c r="G44" i="15"/>
  <c r="F44" i="15"/>
  <c r="T43" i="15"/>
  <c r="U43" i="15" s="1"/>
  <c r="N43" i="15"/>
  <c r="M43" i="15"/>
  <c r="F43" i="15"/>
  <c r="G43" i="15" s="1"/>
  <c r="U42" i="15"/>
  <c r="T42" i="15"/>
  <c r="M42" i="15"/>
  <c r="N42" i="15" s="1"/>
  <c r="G42" i="15"/>
  <c r="F42" i="15"/>
  <c r="T41" i="15"/>
  <c r="U41" i="15" s="1"/>
  <c r="N41" i="15"/>
  <c r="M41" i="15"/>
  <c r="F41" i="15"/>
  <c r="G41" i="15" s="1"/>
  <c r="U40" i="15"/>
  <c r="T40" i="15"/>
  <c r="M40" i="15"/>
  <c r="N40" i="15" s="1"/>
  <c r="G40" i="15"/>
  <c r="F40" i="15"/>
  <c r="T39" i="15"/>
  <c r="T57" i="15" s="1"/>
  <c r="N39" i="15"/>
  <c r="M39" i="15"/>
  <c r="F39" i="15"/>
  <c r="G39" i="15" s="1"/>
  <c r="N38" i="15"/>
  <c r="M38" i="15"/>
  <c r="F38" i="15"/>
  <c r="T31" i="15"/>
  <c r="U31" i="15" s="1"/>
  <c r="M31" i="15"/>
  <c r="N31" i="15" s="1"/>
  <c r="F31" i="15"/>
  <c r="G31" i="15" s="1"/>
  <c r="T30" i="15"/>
  <c r="U30" i="15" s="1"/>
  <c r="M30" i="15"/>
  <c r="N30" i="15" s="1"/>
  <c r="F30" i="15"/>
  <c r="G30" i="15" s="1"/>
  <c r="T29" i="15"/>
  <c r="U29" i="15" s="1"/>
  <c r="M29" i="15"/>
  <c r="N29" i="15" s="1"/>
  <c r="F29" i="15"/>
  <c r="G29" i="15" s="1"/>
  <c r="T28" i="15"/>
  <c r="U28" i="15" s="1"/>
  <c r="M28" i="15"/>
  <c r="N28" i="15" s="1"/>
  <c r="F28" i="15"/>
  <c r="G28" i="15" s="1"/>
  <c r="T27" i="15"/>
  <c r="U27" i="15" s="1"/>
  <c r="M27" i="15"/>
  <c r="N27" i="15" s="1"/>
  <c r="F27" i="15"/>
  <c r="G27" i="15" s="1"/>
  <c r="T26" i="15"/>
  <c r="U26" i="15" s="1"/>
  <c r="M26" i="15"/>
  <c r="N26" i="15" s="1"/>
  <c r="F26" i="15"/>
  <c r="G26" i="15" s="1"/>
  <c r="T25" i="15"/>
  <c r="U25" i="15" s="1"/>
  <c r="M25" i="15"/>
  <c r="N25" i="15" s="1"/>
  <c r="F25" i="15"/>
  <c r="G25" i="15" s="1"/>
  <c r="T24" i="15"/>
  <c r="U24" i="15" s="1"/>
  <c r="M24" i="15"/>
  <c r="N24" i="15" s="1"/>
  <c r="F24" i="15"/>
  <c r="G24" i="15" s="1"/>
  <c r="T23" i="15"/>
  <c r="U23" i="15" s="1"/>
  <c r="M23" i="15"/>
  <c r="N23" i="15" s="1"/>
  <c r="F23" i="15"/>
  <c r="G23" i="15" s="1"/>
  <c r="T22" i="15"/>
  <c r="U22" i="15" s="1"/>
  <c r="M22" i="15"/>
  <c r="N22" i="15" s="1"/>
  <c r="F22" i="15"/>
  <c r="G22" i="15" s="1"/>
  <c r="T21" i="15"/>
  <c r="U21" i="15" s="1"/>
  <c r="M21" i="15"/>
  <c r="N21" i="15" s="1"/>
  <c r="F21" i="15"/>
  <c r="G21" i="15" s="1"/>
  <c r="T20" i="15"/>
  <c r="U20" i="15" s="1"/>
  <c r="M20" i="15"/>
  <c r="N20" i="15" s="1"/>
  <c r="F20" i="15"/>
  <c r="G20" i="15" s="1"/>
  <c r="T19" i="15"/>
  <c r="U19" i="15" s="1"/>
  <c r="M19" i="15"/>
  <c r="N19" i="15" s="1"/>
  <c r="F19" i="15"/>
  <c r="G19" i="15" s="1"/>
  <c r="T18" i="15"/>
  <c r="U18" i="15" s="1"/>
  <c r="M18" i="15"/>
  <c r="N18" i="15" s="1"/>
  <c r="F18" i="15"/>
  <c r="G18" i="15" s="1"/>
  <c r="T17" i="15"/>
  <c r="U17" i="15" s="1"/>
  <c r="M17" i="15"/>
  <c r="N17" i="15" s="1"/>
  <c r="F17" i="15"/>
  <c r="G17" i="15" s="1"/>
  <c r="T16" i="15"/>
  <c r="U16" i="15" s="1"/>
  <c r="M16" i="15"/>
  <c r="N16" i="15" s="1"/>
  <c r="F16" i="15"/>
  <c r="G16" i="15" s="1"/>
  <c r="T15" i="15"/>
  <c r="U15" i="15" s="1"/>
  <c r="M15" i="15"/>
  <c r="N15" i="15" s="1"/>
  <c r="F15" i="15"/>
  <c r="G15" i="15" s="1"/>
  <c r="T14" i="15"/>
  <c r="U14" i="15" s="1"/>
  <c r="M14" i="15"/>
  <c r="N14" i="15" s="1"/>
  <c r="F14" i="15"/>
  <c r="G14" i="15" s="1"/>
  <c r="M13" i="15"/>
  <c r="M32" i="15" s="1"/>
  <c r="F13" i="15"/>
  <c r="G13" i="15" s="1"/>
  <c r="E7" i="15"/>
  <c r="A4" i="15"/>
  <c r="A3" i="15"/>
  <c r="A2" i="15"/>
  <c r="R1" i="15"/>
  <c r="U32" i="15" l="1"/>
  <c r="G32" i="15"/>
  <c r="N57" i="15"/>
  <c r="M57" i="15"/>
  <c r="N13" i="15"/>
  <c r="N32" i="15" s="1"/>
  <c r="F32" i="15"/>
  <c r="T32" i="15"/>
  <c r="F57" i="15"/>
  <c r="U39" i="15"/>
  <c r="U57" i="15" s="1"/>
  <c r="G38" i="15"/>
  <c r="G57" i="15" s="1"/>
  <c r="T59" i="15"/>
  <c r="O59" i="15" l="1"/>
  <c r="E10" i="14"/>
  <c r="D10" i="14" s="1"/>
  <c r="E9" i="14"/>
  <c r="D9" i="14" s="1"/>
  <c r="E8" i="14"/>
  <c r="D8" i="14" s="1"/>
  <c r="E7" i="14"/>
  <c r="D7" i="14" s="1"/>
  <c r="E6" i="14"/>
  <c r="D6" i="14" s="1"/>
  <c r="E20" i="14"/>
  <c r="D20" i="14" s="1"/>
  <c r="E19" i="14"/>
  <c r="D19" i="14" s="1"/>
  <c r="E18" i="14"/>
  <c r="D18" i="14" s="1"/>
  <c r="E17" i="14"/>
  <c r="D17" i="14" s="1"/>
  <c r="E16" i="14"/>
  <c r="D16" i="14" s="1"/>
  <c r="E30" i="14"/>
  <c r="D30" i="14" s="1"/>
  <c r="E29" i="14"/>
  <c r="D29" i="14" s="1"/>
  <c r="E28" i="14"/>
  <c r="D28" i="14" s="1"/>
  <c r="E27" i="14"/>
  <c r="D27" i="14" s="1"/>
  <c r="F27" i="14" s="1"/>
  <c r="H27" i="14" s="1"/>
  <c r="E26" i="14"/>
  <c r="D26" i="14" s="1"/>
  <c r="E25" i="14"/>
  <c r="D25" i="14" s="1"/>
  <c r="E15" i="14"/>
  <c r="D15" i="14" s="1"/>
  <c r="E5" i="14"/>
  <c r="D5" i="14" s="1"/>
  <c r="C30" i="14"/>
  <c r="B30" i="14"/>
  <c r="A30" i="14"/>
  <c r="C29" i="14"/>
  <c r="B29" i="14"/>
  <c r="A29" i="14"/>
  <c r="C28" i="14"/>
  <c r="B28" i="14"/>
  <c r="A28" i="14"/>
  <c r="C27" i="14"/>
  <c r="B27" i="14"/>
  <c r="A27" i="14"/>
  <c r="C26" i="14"/>
  <c r="B26" i="14"/>
  <c r="A26" i="14"/>
  <c r="C25" i="14"/>
  <c r="B25" i="14"/>
  <c r="C20" i="14"/>
  <c r="B20" i="14"/>
  <c r="A20" i="14"/>
  <c r="C19" i="14"/>
  <c r="B19" i="14"/>
  <c r="A19" i="14"/>
  <c r="C18" i="14"/>
  <c r="B18" i="14"/>
  <c r="A18" i="14"/>
  <c r="C17" i="14"/>
  <c r="B17" i="14"/>
  <c r="A17" i="14"/>
  <c r="C16" i="14"/>
  <c r="B16" i="14"/>
  <c r="A16" i="14"/>
  <c r="C15" i="14"/>
  <c r="B15" i="14"/>
  <c r="A25" i="14"/>
  <c r="A15" i="14"/>
  <c r="C10" i="14"/>
  <c r="B10" i="14"/>
  <c r="A10" i="14"/>
  <c r="C9" i="14"/>
  <c r="B9" i="14"/>
  <c r="A9" i="14"/>
  <c r="C8" i="14"/>
  <c r="B8" i="14"/>
  <c r="A8" i="14"/>
  <c r="C7" i="14"/>
  <c r="B7" i="14"/>
  <c r="A7" i="14"/>
  <c r="C6" i="14"/>
  <c r="B6" i="14"/>
  <c r="A6" i="14"/>
  <c r="A5" i="14"/>
  <c r="C5" i="14"/>
  <c r="B5" i="14"/>
  <c r="F28" i="14" l="1"/>
  <c r="H28" i="14" s="1"/>
  <c r="F17" i="14"/>
  <c r="H17" i="14" s="1"/>
  <c r="F18" i="14"/>
  <c r="H18" i="14" s="1"/>
  <c r="F7" i="14"/>
  <c r="H7" i="14" s="1"/>
  <c r="F20" i="14"/>
  <c r="H20" i="14" s="1"/>
  <c r="F25" i="14"/>
  <c r="G25" i="14" s="1"/>
  <c r="I25" i="14" s="1"/>
  <c r="F30" i="14"/>
  <c r="H30" i="14" s="1"/>
  <c r="F8" i="14"/>
  <c r="H8" i="14" s="1"/>
  <c r="F6" i="14"/>
  <c r="H6" i="14" s="1"/>
  <c r="F19" i="14"/>
  <c r="G19" i="14" s="1"/>
  <c r="I19" i="14" s="1"/>
  <c r="F16" i="14"/>
  <c r="G16" i="14" s="1"/>
  <c r="I16" i="14" s="1"/>
  <c r="F26" i="14"/>
  <c r="H26" i="14" s="1"/>
  <c r="G27" i="14"/>
  <c r="I27" i="14" s="1"/>
  <c r="F15" i="14"/>
  <c r="G15" i="14" s="1"/>
  <c r="I15" i="14" s="1"/>
  <c r="F5" i="14"/>
  <c r="H5" i="14" s="1"/>
  <c r="F29" i="14"/>
  <c r="H29" i="14" s="1"/>
  <c r="F9" i="14"/>
  <c r="G9" i="14" s="1"/>
  <c r="I9" i="14" s="1"/>
  <c r="F10" i="14"/>
  <c r="H10" i="14" s="1"/>
  <c r="G17" i="14" l="1"/>
  <c r="I17" i="14" s="1"/>
  <c r="G28" i="14"/>
  <c r="I28" i="14" s="1"/>
  <c r="G20" i="14"/>
  <c r="I20" i="14" s="1"/>
  <c r="G8" i="14"/>
  <c r="I8" i="14" s="1"/>
  <c r="G7" i="14"/>
  <c r="I7" i="14" s="1"/>
  <c r="G18" i="14"/>
  <c r="I18" i="14" s="1"/>
  <c r="H25" i="14"/>
  <c r="G30" i="14"/>
  <c r="I30" i="14" s="1"/>
  <c r="H19" i="14"/>
  <c r="G26" i="14"/>
  <c r="I26" i="14" s="1"/>
  <c r="G6" i="14"/>
  <c r="I6" i="14" s="1"/>
  <c r="H9" i="14"/>
  <c r="H16" i="14"/>
  <c r="F31" i="14"/>
  <c r="H31" i="14" s="1"/>
  <c r="G29" i="14"/>
  <c r="I29" i="14" s="1"/>
  <c r="H15" i="14"/>
  <c r="F21" i="14"/>
  <c r="H21" i="14" s="1"/>
  <c r="G5" i="14"/>
  <c r="F11" i="14"/>
  <c r="H11" i="14" s="1"/>
  <c r="G10" i="14"/>
  <c r="I10" i="14" s="1"/>
  <c r="G21" i="14" l="1"/>
  <c r="I21" i="14" s="1"/>
  <c r="G11" i="14"/>
  <c r="I11" i="14" s="1"/>
  <c r="G31" i="14"/>
  <c r="I31" i="14" s="1"/>
  <c r="I5" i="14"/>
  <c r="F33" i="14"/>
  <c r="G33" i="14" l="1"/>
  <c r="G40" i="4"/>
  <c r="F40" i="4"/>
  <c r="E40" i="4"/>
  <c r="J40" i="4" s="1"/>
  <c r="D40" i="4"/>
  <c r="C40" i="4"/>
  <c r="B40" i="4"/>
  <c r="A40" i="4"/>
  <c r="G39" i="4"/>
  <c r="F39" i="4"/>
  <c r="E39" i="4"/>
  <c r="I39" i="4" s="1"/>
  <c r="D39" i="4"/>
  <c r="C39" i="4"/>
  <c r="B39" i="4"/>
  <c r="A39" i="4"/>
  <c r="G38" i="4"/>
  <c r="F38" i="4"/>
  <c r="E38" i="4"/>
  <c r="I38" i="4" s="1"/>
  <c r="D38" i="4"/>
  <c r="C38" i="4"/>
  <c r="B38" i="4"/>
  <c r="A38" i="4"/>
  <c r="G37" i="4"/>
  <c r="F37" i="4"/>
  <c r="E37" i="4"/>
  <c r="I37" i="4" s="1"/>
  <c r="D37" i="4"/>
  <c r="C37" i="4"/>
  <c r="B37" i="4"/>
  <c r="A37" i="4"/>
  <c r="I40" i="4" l="1"/>
  <c r="J39" i="4"/>
  <c r="J38" i="4"/>
  <c r="J37" i="4"/>
  <c r="G36" i="4"/>
  <c r="F36" i="4"/>
  <c r="E36" i="4"/>
  <c r="D36" i="4"/>
  <c r="C36" i="4"/>
  <c r="B36" i="4"/>
  <c r="A36" i="4"/>
  <c r="G35" i="4"/>
  <c r="F35" i="4"/>
  <c r="E35" i="4"/>
  <c r="D35" i="4"/>
  <c r="C35" i="4"/>
  <c r="B35" i="4"/>
  <c r="A35" i="4"/>
  <c r="G34" i="4"/>
  <c r="F34" i="4"/>
  <c r="E34" i="4"/>
  <c r="D34" i="4"/>
  <c r="C34" i="4"/>
  <c r="B34" i="4"/>
  <c r="A34" i="4"/>
  <c r="G33" i="4"/>
  <c r="F33" i="4"/>
  <c r="E33" i="4"/>
  <c r="D33" i="4"/>
  <c r="C33" i="4"/>
  <c r="B33" i="4"/>
  <c r="A33" i="4"/>
  <c r="G30" i="4"/>
  <c r="F30" i="4"/>
  <c r="E30" i="4"/>
  <c r="D30" i="4"/>
  <c r="C30" i="4"/>
  <c r="B30" i="4"/>
  <c r="A30" i="4"/>
  <c r="G29" i="4"/>
  <c r="F29" i="4"/>
  <c r="E29" i="4"/>
  <c r="D29" i="4"/>
  <c r="C29" i="4"/>
  <c r="B29" i="4"/>
  <c r="A29" i="4"/>
  <c r="G28" i="4"/>
  <c r="F28" i="4"/>
  <c r="E28" i="4"/>
  <c r="D28" i="4"/>
  <c r="C28" i="4"/>
  <c r="B28" i="4"/>
  <c r="A28" i="4"/>
  <c r="G27" i="4"/>
  <c r="F27" i="4"/>
  <c r="E27" i="4"/>
  <c r="D27" i="4"/>
  <c r="C27" i="4"/>
  <c r="B27" i="4"/>
  <c r="A27" i="4"/>
  <c r="G26" i="4"/>
  <c r="F26" i="4"/>
  <c r="E26" i="4"/>
  <c r="D26" i="4"/>
  <c r="C26" i="4"/>
  <c r="B26" i="4"/>
  <c r="A26" i="4"/>
  <c r="G25" i="4"/>
  <c r="F25" i="4"/>
  <c r="E25" i="4"/>
  <c r="D25" i="4"/>
  <c r="C25" i="4"/>
  <c r="B25" i="4"/>
  <c r="A25" i="4"/>
  <c r="G24" i="4"/>
  <c r="F24" i="4"/>
  <c r="E24" i="4"/>
  <c r="D24" i="4"/>
  <c r="C24" i="4"/>
  <c r="B24" i="4"/>
  <c r="A24" i="4"/>
  <c r="G23" i="4"/>
  <c r="F23" i="4"/>
  <c r="E23" i="4"/>
  <c r="D23" i="4"/>
  <c r="C23" i="4"/>
  <c r="B23" i="4"/>
  <c r="A23" i="4"/>
  <c r="C44" i="8"/>
  <c r="B7" i="4"/>
  <c r="I1" i="4"/>
  <c r="A4" i="4"/>
  <c r="A3" i="4"/>
  <c r="A2" i="4"/>
  <c r="J23" i="4" l="1"/>
  <c r="J34" i="4"/>
  <c r="I35" i="4"/>
  <c r="J25" i="4"/>
  <c r="J29" i="4"/>
  <c r="I26" i="4"/>
  <c r="I30" i="4"/>
  <c r="I36" i="4"/>
  <c r="J33" i="4"/>
  <c r="J27" i="4"/>
  <c r="J24" i="4"/>
  <c r="J28" i="4"/>
  <c r="J36" i="4"/>
  <c r="J35" i="4"/>
  <c r="J26" i="4"/>
  <c r="J30" i="4"/>
  <c r="I34" i="4"/>
  <c r="I25" i="4"/>
  <c r="I29" i="4"/>
  <c r="I33" i="4"/>
  <c r="I23" i="4"/>
  <c r="I27" i="4"/>
  <c r="I24" i="4"/>
  <c r="I28" i="4"/>
  <c r="E13" i="4"/>
  <c r="G20" i="4"/>
  <c r="F20" i="4"/>
  <c r="E20" i="4"/>
  <c r="D20" i="4"/>
  <c r="C20" i="4"/>
  <c r="B20" i="4"/>
  <c r="A20" i="4"/>
  <c r="G19" i="4"/>
  <c r="F19" i="4"/>
  <c r="E19" i="4"/>
  <c r="D19" i="4"/>
  <c r="C19" i="4"/>
  <c r="B19" i="4"/>
  <c r="A19" i="4"/>
  <c r="G18" i="4"/>
  <c r="F18" i="4"/>
  <c r="E18" i="4"/>
  <c r="D18" i="4"/>
  <c r="C18" i="4"/>
  <c r="B18" i="4"/>
  <c r="A18" i="4"/>
  <c r="G17" i="4"/>
  <c r="F17" i="4"/>
  <c r="E17" i="4"/>
  <c r="D17" i="4"/>
  <c r="C17" i="4"/>
  <c r="B17" i="4"/>
  <c r="A17" i="4"/>
  <c r="G16" i="4"/>
  <c r="F16" i="4"/>
  <c r="E16" i="4"/>
  <c r="D16" i="4"/>
  <c r="C16" i="4"/>
  <c r="B16" i="4"/>
  <c r="A16" i="4"/>
  <c r="G15" i="4"/>
  <c r="F15" i="4"/>
  <c r="E15" i="4"/>
  <c r="D15" i="4"/>
  <c r="C15" i="4"/>
  <c r="B15" i="4"/>
  <c r="A15" i="4"/>
  <c r="G14" i="4"/>
  <c r="F14" i="4"/>
  <c r="E14" i="4"/>
  <c r="D14" i="4"/>
  <c r="C14" i="4"/>
  <c r="B14" i="4"/>
  <c r="A14" i="4"/>
  <c r="F13" i="4"/>
  <c r="G13" i="4"/>
  <c r="C13" i="4"/>
  <c r="A13" i="4"/>
  <c r="D13" i="4"/>
  <c r="B13" i="4"/>
  <c r="J16" i="4" l="1"/>
  <c r="J20" i="4"/>
  <c r="J17" i="4"/>
  <c r="J14" i="4"/>
  <c r="J18" i="4"/>
  <c r="J15" i="4"/>
  <c r="J19" i="4"/>
  <c r="I20" i="4"/>
  <c r="I18" i="4"/>
  <c r="J13" i="4"/>
  <c r="I19" i="4"/>
  <c r="I16" i="4"/>
  <c r="I14" i="4"/>
  <c r="I13" i="4"/>
  <c r="I15" i="4"/>
  <c r="I17" i="4"/>
  <c r="J41" i="4" l="1"/>
  <c r="J43" i="4" s="1"/>
  <c r="I41" i="4"/>
  <c r="I43" i="4" s="1"/>
</calcChain>
</file>

<file path=xl/sharedStrings.xml><?xml version="1.0" encoding="utf-8"?>
<sst xmlns="http://schemas.openxmlformats.org/spreadsheetml/2006/main" count="658" uniqueCount="193">
  <si>
    <t>Application #</t>
  </si>
  <si>
    <t>QTY</t>
  </si>
  <si>
    <t>Motor HP (Nameplate)</t>
  </si>
  <si>
    <t>End Use Application</t>
  </si>
  <si>
    <t>Operating Hrs/Yr.</t>
  </si>
  <si>
    <t>kW</t>
  </si>
  <si>
    <t>kWh</t>
  </si>
  <si>
    <t>Model</t>
  </si>
  <si>
    <t>Nominal</t>
  </si>
  <si>
    <t>kW Saved</t>
  </si>
  <si>
    <t>kWh Saved</t>
  </si>
  <si>
    <t>Number</t>
  </si>
  <si>
    <t>/unit</t>
  </si>
  <si>
    <t xml:space="preserve">Eff. </t>
  </si>
  <si>
    <t xml:space="preserve">VFD HP (Nameplate) </t>
  </si>
  <si>
    <t>Date</t>
  </si>
  <si>
    <t>Project Cost</t>
  </si>
  <si>
    <t>Total Energy Savings:</t>
  </si>
  <si>
    <t>Business Member Information</t>
  </si>
  <si>
    <t>Email</t>
  </si>
  <si>
    <t>Business Name</t>
  </si>
  <si>
    <t>Contact Name</t>
  </si>
  <si>
    <t>Account Number</t>
  </si>
  <si>
    <t>Project - Equipment and Rebate Information</t>
  </si>
  <si>
    <t>(COOPERATIVE)</t>
  </si>
  <si>
    <t>Algorithms</t>
  </si>
  <si>
    <t>Unit kWh Savings per Year</t>
  </si>
  <si>
    <t>= HP x LF x 0.746 / Eff x Hrs x ESF</t>
  </si>
  <si>
    <t>Unit Peak kW Savings</t>
  </si>
  <si>
    <t>= 0</t>
  </si>
  <si>
    <t>Unit Dth Savings per Year</t>
  </si>
  <si>
    <t>Unit Gallons Fuel Oil Savings per Year</t>
  </si>
  <si>
    <t>Unit Gallons Propane Savings per Year</t>
  </si>
  <si>
    <t>Measure Lifetime (years)</t>
  </si>
  <si>
    <r>
      <t xml:space="preserve">= </t>
    </r>
    <r>
      <rPr>
        <sz val="11"/>
        <rFont val="Calibri"/>
        <family val="2"/>
        <scheme val="minor"/>
      </rPr>
      <t>15  (Ref. 1)</t>
    </r>
  </si>
  <si>
    <t>Unit Participant Incremental Cost</t>
  </si>
  <si>
    <t>See Table 4 (Ref. 2)</t>
  </si>
  <si>
    <t>Where:</t>
  </si>
  <si>
    <t>HP</t>
  </si>
  <si>
    <t>= Rated horsepower of new drive, assumed to be the same as associated motor.</t>
  </si>
  <si>
    <t>LF</t>
  </si>
  <si>
    <t>= Motor load factor = 75%. (Ref. 3)</t>
  </si>
  <si>
    <t>Conversion</t>
  </si>
  <si>
    <t>= .746 ( 1 HP = .746 kW)</t>
  </si>
  <si>
    <t>Eff</t>
  </si>
  <si>
    <t>= Efficiency of motor, if unknown see default values by size in Table 2 (Ref. 5)</t>
  </si>
  <si>
    <t>Hrs</t>
  </si>
  <si>
    <t>= Annual  operating hours, if unknown see default values by application in Table 1  (Ref. 4)</t>
  </si>
  <si>
    <t>ESF</t>
  </si>
  <si>
    <t>= Energy Savings Factor per Table 3 (Ref. 6,7)</t>
  </si>
  <si>
    <t>Required Inputs from Customer/Contractor:</t>
  </si>
  <si>
    <t>Horsepower, equipment retrofitted with control type, motor efficiency (optional).</t>
  </si>
  <si>
    <t>Example:</t>
  </si>
  <si>
    <t>For 20 hp chilled water pump retrofitted with an variable speed drive:</t>
  </si>
  <si>
    <t xml:space="preserve"> =  20 x 0.75 x 0.746 / 0.92 x 2,170 x 0.432 = 11,402 kWh</t>
  </si>
  <si>
    <t>Deemed Input Tables</t>
  </si>
  <si>
    <t>Table 1: Deemed annual operating hours (Ref. 4)</t>
  </si>
  <si>
    <t>Table 2: Motor Efficiency (Ref. 5)</t>
  </si>
  <si>
    <t>Application</t>
  </si>
  <si>
    <t>Annual Operating Hours</t>
  </si>
  <si>
    <t>Horsepower (HP)</t>
  </si>
  <si>
    <t>Motor Efficiency</t>
  </si>
  <si>
    <t>Chilled Water Pump</t>
  </si>
  <si>
    <t>Heating Hot Water Pump</t>
  </si>
  <si>
    <t>Condenser Water Pump</t>
  </si>
  <si>
    <t>HVAC Fan</t>
  </si>
  <si>
    <t>Cooling Tower Fan</t>
  </si>
  <si>
    <t>Table 3: Energy Savings Factor (Ref. 6,7)</t>
  </si>
  <si>
    <t>HVAC Pumps</t>
  </si>
  <si>
    <t>Hot Water Pump</t>
  </si>
  <si>
    <t>Chilled Water, Condenser Water Pump</t>
  </si>
  <si>
    <t>HVAC Fans, Supply or Return</t>
  </si>
  <si>
    <t>Constant Volume (no flow control)</t>
  </si>
  <si>
    <t>Air Foil/inlet Guide Vanes</t>
  </si>
  <si>
    <t>Forward Curved Fan, with discharge dampers</t>
  </si>
  <si>
    <t>Forward Curved Inlet Guide Vanes</t>
  </si>
  <si>
    <t>Fan Average (unknown type)</t>
  </si>
  <si>
    <t>Table 4: HVAC VSD Incremental Costs, Including equipment and installation costs (Ref. 2)</t>
  </si>
  <si>
    <t>Fan</t>
  </si>
  <si>
    <t>Pump</t>
  </si>
  <si>
    <t>Motors &amp; Drives</t>
  </si>
  <si>
    <t>Open Drip-Proof (ODP)</t>
  </si>
  <si>
    <t>RPM</t>
  </si>
  <si>
    <t>End Use</t>
  </si>
  <si>
    <t>Rebate</t>
  </si>
  <si>
    <t>Watts</t>
  </si>
  <si>
    <t># Units</t>
  </si>
  <si>
    <t>Hrs/Yr</t>
  </si>
  <si>
    <t xml:space="preserve"> Std Eff</t>
  </si>
  <si>
    <t>ECM / DC Eff</t>
  </si>
  <si>
    <t>Energy Savings</t>
  </si>
  <si>
    <t>$ / kW</t>
  </si>
  <si>
    <t>$ / kWh</t>
  </si>
  <si>
    <t>Std Eff</t>
  </si>
  <si>
    <t>Business Name:</t>
  </si>
  <si>
    <t>Technical reference manual</t>
  </si>
  <si>
    <t>Motor Type</t>
  </si>
  <si>
    <t>NEMA Premium Efficiency (Eff_high)</t>
  </si>
  <si>
    <t>Existing Motor Efficiency (Eff_base)</t>
  </si>
  <si>
    <t>Incremental Cost</t>
  </si>
  <si>
    <t>Column1</t>
  </si>
  <si>
    <t>1200 RPM</t>
  </si>
  <si>
    <t>1800 RPM</t>
  </si>
  <si>
    <t>3600 RPM</t>
  </si>
  <si>
    <t>ODP</t>
  </si>
  <si>
    <t>EPACT Std Eff</t>
  </si>
  <si>
    <t>NEMA Premium Eff</t>
  </si>
  <si>
    <t>Totally Enclosed Fan Cooled (TEFC)</t>
  </si>
  <si>
    <t>Total kWh savings</t>
  </si>
  <si>
    <t>Total kW savings</t>
  </si>
  <si>
    <t xml:space="preserve">Motor energy savings = Standard EPACT - NEMA Premuim </t>
  </si>
  <si>
    <t>TEFC</t>
  </si>
  <si>
    <t>Horsepower (HP)2</t>
  </si>
  <si>
    <t>RPM2</t>
  </si>
  <si>
    <t>Motor Type2</t>
  </si>
  <si>
    <t>NEMA Premium Efficiency (Eff_high)2</t>
  </si>
  <si>
    <t>Existing Motor Efficiency (Eff_base)2</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</si>
  <si>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</si>
  <si>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</si>
  <si>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</si>
  <si>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</si>
  <si>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</si>
  <si>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</si>
  <si>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</si>
  <si>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</si>
  <si>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</si>
  <si>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</si>
  <si>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</si>
  <si>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</si>
  <si>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</si>
  <si>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1. Installation must be complete before application is submitted and funds are issued.</t>
  </si>
  <si>
    <r>
      <t>2.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</si>
  <si>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3. The cooperative reserves the right to conduct random inspections of installations.</t>
  </si>
  <si>
    <t>4. Rebates must be applied for within 12 months of invoice date.</t>
  </si>
  <si>
    <t>– Are tied to an automated control system</t>
  </si>
  <si>
    <t>–HVAC fans</t>
  </si>
  <si>
    <t xml:space="preserve">– Chillers </t>
  </si>
  <si>
    <t>Fractional Horse Power Motors</t>
  </si>
  <si>
    <t>3. Rebates apply to motors from 1/64 hp to 3/4 hp.</t>
  </si>
  <si>
    <t>4. The nameplate of the new motor must clearly state the efficiency in order to qualify for rebates.</t>
  </si>
  <si>
    <t>6. Motors controlled to vary speed depending on load conditions  may qualify for the a variable speed rebate of  $30/cumulative HP under the VFD prescriptive rebate.</t>
  </si>
  <si>
    <t>Manufacturer</t>
  </si>
  <si>
    <t>Operating Hrs</t>
  </si>
  <si>
    <t>Qty</t>
  </si>
  <si>
    <t>Rebate Information</t>
  </si>
  <si>
    <t>Type</t>
  </si>
  <si>
    <t>Chilled/Condensed Water Pump</t>
  </si>
  <si>
    <t>Other</t>
  </si>
  <si>
    <t>$30 per Horse Power</t>
  </si>
  <si>
    <t>Fractional HP Motors</t>
  </si>
  <si>
    <t>Manufacturer &amp; Model</t>
  </si>
  <si>
    <t>Quantity</t>
  </si>
  <si>
    <t>Eff %</t>
  </si>
  <si>
    <t>1/15 - 1/6 HP Motors - Rebate $10/Motor</t>
  </si>
  <si>
    <t>1/64 - 1/16 HP (11 - 48 watt)  Motors - Rebate $5/Motor</t>
  </si>
  <si>
    <t>1/5 - 3/4 HP Motors - Rebate $15/Motor</t>
  </si>
  <si>
    <t>DC</t>
  </si>
  <si>
    <t>ECM</t>
  </si>
  <si>
    <t>* DC - brushless direct current motor, ECM - electronically commutated motor</t>
  </si>
  <si>
    <t>Rebate Application</t>
  </si>
  <si>
    <t>6. Rebates are based on the rated VFD controlled horsepower or horsepower of motor, whichever is lower.</t>
  </si>
  <si>
    <t>– VFDs greater than 200 hp</t>
  </si>
  <si>
    <t>7. ECM or DC motors  with controls for speed regulation also qualify for the VFD rebate on a cumulative HP basis as long as all other requirements are met.</t>
  </si>
  <si>
    <t>1. Rebates are available for new or retrofit motor installations. Rewound or repaired motors do not qualify.</t>
  </si>
  <si>
    <t xml:space="preserve">2. Retrofit motor rebates are available only if an existing fractional AC motor of comparable size is replaced.  Replacement of existing ECM or brushless DC motors do not qualify.  </t>
  </si>
  <si>
    <t>Recipient Name</t>
  </si>
  <si>
    <t>Mailing Address</t>
  </si>
  <si>
    <t>VFDs &amp; VSDs</t>
  </si>
  <si>
    <t>Drives - Variable Frequency (VFDs) &amp; Variable Speed</t>
  </si>
  <si>
    <t>1. Rebates apply to new drive installations only. Replacement drives do not qualify for a rebate.</t>
  </si>
  <si>
    <t>2. Rebates apply to drives in systems that:</t>
  </si>
  <si>
    <t>– Have a Power Factor of .90 or greater</t>
  </si>
  <si>
    <t>3. Approved application include:</t>
  </si>
  <si>
    <t>4. Applications not eligible for the prescriptive program (but can be evaluated under other programs):</t>
  </si>
  <si>
    <t>– Irrigation (see Agricultural programs)</t>
  </si>
  <si>
    <t>5. Non-approved applications may be submitted for evaluation through the Custom Energy Grant® Rebate program. The drive will be evaluated in conjunction with the equipment operating efficiency and loading. Additional applications not approved for drive rebates include soft-start, power-factor correction or related equipment.</t>
  </si>
  <si>
    <t>6. The member is responsible for checking with the cooperative to determine funding availability and to verify program parameters.</t>
  </si>
  <si>
    <t>EC Motors &amp; Drives</t>
  </si>
  <si>
    <t>–Cooling towers</t>
  </si>
  <si>
    <t>–Industrial fans</t>
  </si>
  <si>
    <t>–Pumps</t>
  </si>
  <si>
    <t>–Process equipment</t>
  </si>
  <si>
    <t>– Refrigeration compression</t>
  </si>
  <si>
    <t>5. Project must comply with all program specific rules and qualifications.</t>
  </si>
  <si>
    <t xml:space="preserve">5. Motors greater than 3/4 hp must be evaluated through the Custom Conservation rebate program. </t>
  </si>
  <si>
    <t>Operating Hrs*</t>
  </si>
  <si>
    <t>*Please provide operating hours/year if application is selected as "other"</t>
  </si>
  <si>
    <t>Rebate applications due no later than November 15, 2019.</t>
  </si>
  <si>
    <t>800-776-0517</t>
  </si>
  <si>
    <t>nce@noblesce.com</t>
  </si>
  <si>
    <t>NCE</t>
  </si>
  <si>
    <t>22636 U.S. Hwy., PO Box 788</t>
  </si>
  <si>
    <t>Worthington, MN 56187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</si>
</sst>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_(* #,##0_);_(* \(#,##0\);_(* &quot;-&quot;??_);_(@_)"/>
    <numFmt numFmtId="165" formatCode="[$-409]dd\-mmm\-yy;@"/>
    <numFmt numFmtId="166" formatCode="0.000"/>
    <numFmt numFmtId="167" formatCode="#,##0.000_);\(#,##0.000\)"/>
    <numFmt numFmtId="168" formatCode="&quot;$&quot;#,##0"/>
    <numFmt numFmtId="169" formatCode="&quot;$&quot;#,##0.000"/>
    <numFmt numFmtId="170" formatCode="0.0"/>
    <numFmt numFmtId="171" formatCode="_(* #,##0.0000_);_(* \(#,##0.0000\);_(* &quot;-&quot;????_);_(@_)"/>
    <numFmt numFmtId="172" formatCode="_(* #,##0.000_);_(* \(#,##0.000\);_(* &quot;-&quot;???_);_(@_)"/>
    <numFmt numFmtId="173" formatCode="#,##0.000"/>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b/>
      <sz val="12"/>
      <name val="Arial"/>
      <family val="2"/>
    </font>
    <font>
      <b/>
      <sz val="11"/>
      <name val="Arial"/>
      <family val="2"/>
    </font>
    <font>
      <sz val="8"/>
      <name val="Arial"/>
      <family val="2"/>
    </font>
    <font>
      <b/>
      <i/>
      <sz val="7"/>
      <name val="Arial"/>
      <family val="2"/>
    </font>
    <font>
      <b/>
      <i/>
      <sz val="10"/>
      <name val="Arial"/>
      <family val="2"/>
    </font>
    <font>
      <sz val="7"/>
      <name val="Arial"/>
      <family val="2"/>
    </font>
    <font>
      <sz val="7"/>
      <color indexed="10"/>
      <name val="Arial"/>
      <family val="2"/>
    </font>
    <font>
      <b/>
      <u/>
      <sz val="12"/>
      <name val="Arial"/>
      <family val="2"/>
    </font>
    <font>
      <sz val="11"/>
      <name val="Arial"/>
      <family val="2"/>
    </font>
    <font>
      <b/>
      <sz val="14"/>
      <color theme="4"/>
      <name val="Arial Rounded MT Bold"/>
      <family val="2"/>
    </font>
    <font>
      <b/>
      <sz val="12"/>
      <name val="Arial Rounded MT Bold"/>
      <family val="2"/>
    </font>
    <font>
      <i/>
      <sz val="11"/>
      <name val="Arial"/>
      <family val="2"/>
    </font>
    <font>
      <sz val="11"/>
      <name val="Calibri"/>
      <family val="2"/>
      <scheme val="minor"/>
    </font>
    <font>
      <b/>
      <sz val="11"/>
      <color indexed="10"/>
      <name val="Arial"/>
      <family val="2"/>
    </font>
    <font>
      <b/>
      <sz val="11"/>
      <name val="Arial Rounded MT Bold"/>
      <family val="2"/>
    </font>
    <font>
      <sz val="10"/>
      <name val="Arial"/>
      <family val="2"/>
    </font>
    <font>
      <sz val="11"/>
      <color rgb="FFFF0000"/>
      <name val="Calibri"/>
      <family val="2"/>
      <scheme val="minor"/>
    </font>
    <font>
      <b/>
      <sz val="11"/>
      <name val="Calibri"/>
      <family val="2"/>
      <scheme val="minor"/>
    </font>
    <font>
      <i/>
      <sz val="11"/>
      <name val="Calibri"/>
      <family val="2"/>
      <scheme val="minor"/>
    </font>
    <font>
      <i/>
      <sz val="11"/>
      <color rgb="FFFF0000"/>
      <name val="Calibri"/>
      <family val="2"/>
      <scheme val="minor"/>
    </font>
    <font>
      <u/>
      <sz val="11"/>
      <color theme="1"/>
      <name val="Calibri"/>
      <family val="2"/>
      <scheme val="minor"/>
    </font>
    <font>
      <b/>
      <sz val="6"/>
      <name val="Arial"/>
      <family val="2"/>
    </font>
    <font>
      <b/>
      <sz val="11"/>
      <color indexed="12"/>
      <name val="Arial"/>
      <family val="2"/>
    </font>
    <font>
      <b/>
      <sz val="5"/>
      <name val="Arial"/>
      <family val="2"/>
    </font>
    <font>
      <b/>
      <sz val="6"/>
      <color indexed="12"/>
      <name val="Arial"/>
      <family val="2"/>
    </font>
    <font>
      <sz val="11"/>
      <color indexed="12"/>
      <name val="Arial"/>
      <family val="2"/>
    </font>
    <font>
      <sz val="6"/>
      <name val="Arial"/>
      <family val="2"/>
    </font>
    <font>
      <sz val="6"/>
      <color indexed="12"/>
      <name val="Arial"/>
      <family val="2"/>
    </font>
    <font>
      <sz val="5"/>
      <name val="Arial"/>
      <family val="2"/>
    </font>
    <font>
      <b/>
      <sz val="12"/>
      <color theme="4"/>
      <name val="Arial Rounded MT Bold"/>
      <family val="2"/>
    </font>
    <font>
      <b/>
      <sz val="10"/>
      <name val="Arial Rounded MT Bold"/>
      <family val="2"/>
    </font>
    <font>
      <sz val="10"/>
      <name val="Arial Rounded MT Bold"/>
      <family val="2"/>
    </font>
    <font>
      <sz val="10"/>
      <color theme="1"/>
      <name val="Arial"/>
      <family val="2"/>
    </font>
    <font>
      <sz val="10"/>
      <color theme="1"/>
      <name val="Arial"/>
      <family val="2"/>
    </font>
    <font>
      <b/>
      <sz val="11"/>
      <color theme="0"/>
      <name val="Calibri"/>
      <family val="2"/>
      <scheme val="minor"/>
    </font>
    <font>
      <sz val="11"/>
      <color theme="0"/>
      <name val="Calibri"/>
      <family val="2"/>
      <scheme val="minor"/>
    </font>
    <font>
      <sz val="10"/>
      <color rgb="FF000000"/>
      <name val="Geneva"/>
    </font>
    <font>
      <b/>
      <sz val="24"/>
      <color rgb="FFC00000"/>
      <name val="Arial"/>
      <family val="2"/>
    </font>
    <font>
      <sz val="16"/>
      <color rgb="FFC00000"/>
      <name val="Arial"/>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b/>
      <sz val="11"/>
      <color rgb="FFC00000"/>
      <name val="Calibri"/>
      <family val="2"/>
      <scheme val="minor"/>
    </font>
    <font>
      <sz val="11"/>
      <color rgb="FFC00000"/>
      <name val="Calibri"/>
      <family val="2"/>
      <scheme val="minor"/>
    </font>
    <font>
      <b/>
      <sz val="10"/>
      <color theme="0"/>
      <name val="Arial"/>
      <family val="2"/>
    </font>
    <font>
      <sz val="10"/>
      <color rgb="FF000000"/>
      <name val="Arial"/>
      <family val="2"/>
    </font>
    <font>
      <u/>
      <sz val="10"/>
      <color rgb="FF000000"/>
      <name val="Arial"/>
      <family val="2"/>
    </font>
    <font>
      <sz val="10"/>
      <color theme="0"/>
      <name val="Arial"/>
      <family val="2"/>
    </font>
    <font>
      <b/>
      <sz val="10"/>
      <color rgb="FFC00000"/>
      <name val="Arial"/>
      <family val="2"/>
    </font>
    <font>
      <b/>
      <sz val="10"/>
      <color rgb="FF000000"/>
      <name val="Arial"/>
      <family val="2"/>
    </font>
    <font>
      <b/>
      <sz val="8"/>
      <color rgb="FFC00000"/>
      <name val="Arial"/>
      <family val="2"/>
    </font>
    <font>
      <u/>
      <sz val="10"/>
      <color theme="10"/>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99"/>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8">
    <xf numFmtId="0" fontId="0" fillId="0" borderId="0"/>
    <xf numFmtId="43" fontId="5" fillId="0" borderId="0" applyFont="0" applyFill="0" applyBorder="0" applyAlignment="0" applyProtection="0"/>
    <xf numFmtId="44" fontId="5" fillId="0" borderId="0" applyFont="0" applyFill="0" applyBorder="0" applyAlignment="0" applyProtection="0"/>
    <xf numFmtId="9" fontId="23" fillId="0" borderId="0" applyFont="0" applyFill="0" applyBorder="0" applyAlignment="0" applyProtection="0"/>
    <xf numFmtId="0" fontId="5" fillId="0" borderId="0"/>
    <xf numFmtId="0" fontId="3" fillId="0" borderId="0"/>
    <xf numFmtId="0" fontId="2" fillId="0" borderId="0"/>
    <xf numFmtId="0" fontId="62" fillId="0" borderId="0" applyNumberFormat="0" applyFill="0" applyBorder="0" applyAlignment="0" applyProtection="0"/>
  </cellStyleXfs>
  <cellXfs count="385">
    <xf numFmtId="0" fontId="0" fillId="0" borderId="0" xfId="0"/>
    <xf numFmtId="0" fontId="0" fillId="3" borderId="0" xfId="0" applyFill="1" applyBorder="1"/>
    <xf numFmtId="0" fontId="0" fillId="3" borderId="8" xfId="0" applyFill="1" applyBorder="1"/>
    <xf numFmtId="0" fontId="7" fillId="2" borderId="0" xfId="0" applyFont="1" applyFill="1"/>
    <xf numFmtId="0" fontId="8" fillId="2" borderId="0" xfId="0" applyFont="1" applyFill="1" applyAlignment="1">
      <alignment horizontal="center"/>
    </xf>
    <xf numFmtId="0" fontId="0" fillId="4" borderId="0" xfId="0" applyFill="1"/>
    <xf numFmtId="0" fontId="0" fillId="0" borderId="0" xfId="0" applyProtection="1"/>
    <xf numFmtId="0" fontId="15" fillId="2" borderId="0" xfId="0" applyFont="1" applyFill="1" applyProtection="1"/>
    <xf numFmtId="43" fontId="0" fillId="2" borderId="11" xfId="0" applyNumberFormat="1" applyFill="1" applyBorder="1" applyAlignment="1" applyProtection="1">
      <alignment horizontal="right"/>
    </xf>
    <xf numFmtId="164" fontId="0" fillId="2" borderId="5" xfId="0" applyNumberFormat="1" applyFill="1" applyBorder="1" applyProtection="1"/>
    <xf numFmtId="0" fontId="6" fillId="0" borderId="0" xfId="0" applyFont="1" applyAlignment="1" applyProtection="1"/>
    <xf numFmtId="0" fontId="0" fillId="0" borderId="0" xfId="0"/>
    <xf numFmtId="0" fontId="16" fillId="2" borderId="0" xfId="0" applyFont="1" applyFill="1" applyProtection="1"/>
    <xf numFmtId="0" fontId="7" fillId="0" borderId="0" xfId="0" applyFont="1" applyAlignment="1" applyProtection="1">
      <alignment horizontal="right"/>
    </xf>
    <xf numFmtId="165" fontId="7" fillId="6" borderId="0" xfId="0" applyNumberFormat="1" applyFont="1" applyFill="1" applyAlignment="1" applyProtection="1">
      <alignment horizontal="center"/>
    </xf>
    <xf numFmtId="165" fontId="18" fillId="7" borderId="0" xfId="0" applyNumberFormat="1" applyFont="1" applyFill="1" applyProtection="1"/>
    <xf numFmtId="0" fontId="0" fillId="0" borderId="0" xfId="0"/>
    <xf numFmtId="0" fontId="0" fillId="0" borderId="0" xfId="0"/>
    <xf numFmtId="0" fontId="16" fillId="0" borderId="0" xfId="0" applyFont="1" applyProtection="1"/>
    <xf numFmtId="0" fontId="16" fillId="4" borderId="0" xfId="0" applyFont="1" applyFill="1"/>
    <xf numFmtId="0" fontId="16" fillId="0" borderId="0" xfId="0" applyFont="1"/>
    <xf numFmtId="0" fontId="9" fillId="4" borderId="12" xfId="0" applyFont="1" applyFill="1" applyBorder="1" applyAlignment="1" applyProtection="1">
      <alignment horizontal="center"/>
    </xf>
    <xf numFmtId="0" fontId="9" fillId="4" borderId="13" xfId="0" applyFont="1" applyFill="1" applyBorder="1" applyAlignment="1" applyProtection="1">
      <alignment horizontal="center"/>
    </xf>
    <xf numFmtId="0" fontId="16" fillId="0" borderId="4" xfId="0" applyFont="1" applyBorder="1" applyAlignment="1" applyProtection="1">
      <alignment horizontal="center"/>
    </xf>
    <xf numFmtId="37" fontId="16" fillId="0" borderId="4" xfId="1" applyNumberFormat="1" applyFont="1" applyFill="1" applyBorder="1" applyAlignment="1" applyProtection="1">
      <alignment vertical="center" wrapText="1"/>
    </xf>
    <xf numFmtId="43" fontId="21" fillId="0" borderId="5" xfId="1" applyNumberFormat="1" applyFont="1" applyBorder="1" applyAlignment="1" applyProtection="1">
      <alignment horizontal="center"/>
    </xf>
    <xf numFmtId="164" fontId="21" fillId="0" borderId="5" xfId="1" applyNumberFormat="1" applyFont="1" applyBorder="1" applyAlignment="1" applyProtection="1">
      <alignment horizontal="right"/>
    </xf>
    <xf numFmtId="0" fontId="16" fillId="0" borderId="0" xfId="0" applyFont="1" applyFill="1" applyBorder="1" applyAlignment="1" applyProtection="1">
      <alignment horizontal="center"/>
      <protection locked="0"/>
    </xf>
    <xf numFmtId="0" fontId="13" fillId="5" borderId="0" xfId="0" applyFont="1" applyFill="1" applyBorder="1" applyAlignment="1"/>
    <xf numFmtId="0" fontId="14" fillId="5" borderId="0" xfId="0" applyFont="1" applyFill="1" applyBorder="1" applyAlignment="1"/>
    <xf numFmtId="0" fontId="19" fillId="0" borderId="0" xfId="0" applyFont="1" applyAlignment="1">
      <alignment horizontal="center"/>
    </xf>
    <xf numFmtId="0" fontId="9" fillId="2" borderId="0" xfId="0" applyFont="1" applyFill="1" applyAlignment="1" applyProtection="1">
      <alignment horizontal="left"/>
    </xf>
    <xf numFmtId="0" fontId="16" fillId="0" borderId="14" xfId="0" applyFont="1" applyFill="1" applyBorder="1" applyAlignment="1" applyProtection="1">
      <alignment horizontal="left"/>
    </xf>
    <xf numFmtId="0" fontId="16" fillId="2" borderId="3" xfId="0" applyFont="1" applyFill="1" applyBorder="1" applyAlignment="1" applyProtection="1">
      <alignment horizontal="left"/>
    </xf>
    <xf numFmtId="0" fontId="25" fillId="0" borderId="0" xfId="0" applyFont="1"/>
    <xf numFmtId="0" fontId="20" fillId="0" borderId="0" xfId="0" applyFont="1"/>
    <xf numFmtId="0" fontId="20" fillId="0" borderId="0" xfId="4" applyFont="1" applyFill="1"/>
    <xf numFmtId="0" fontId="20" fillId="0" borderId="0" xfId="0" quotePrefix="1" applyFont="1"/>
    <xf numFmtId="0" fontId="24" fillId="0" borderId="0" xfId="0" applyFont="1"/>
    <xf numFmtId="0" fontId="20" fillId="0" borderId="0" xfId="4" quotePrefix="1" applyFont="1" applyFill="1"/>
    <xf numFmtId="0" fontId="25" fillId="0" borderId="0" xfId="4" quotePrefix="1" applyFont="1" applyFill="1"/>
    <xf numFmtId="0" fontId="20" fillId="0" borderId="0" xfId="0" quotePrefix="1" applyFont="1" applyFill="1"/>
    <xf numFmtId="0" fontId="20" fillId="0" borderId="0" xfId="0" applyFont="1" applyFill="1"/>
    <xf numFmtId="0" fontId="20" fillId="0" borderId="0" xfId="0" applyFont="1" applyFill="1" applyAlignment="1">
      <alignment horizontal="left" indent="1"/>
    </xf>
    <xf numFmtId="0" fontId="20" fillId="0" borderId="0" xfId="0" applyFont="1" applyFill="1" applyBorder="1"/>
    <xf numFmtId="0" fontId="25" fillId="0" borderId="0" xfId="4" applyFont="1" applyAlignment="1">
      <alignment horizontal="left"/>
    </xf>
    <xf numFmtId="0" fontId="20" fillId="0" borderId="0" xfId="0" applyFont="1" applyBorder="1"/>
    <xf numFmtId="0" fontId="20" fillId="0" borderId="0" xfId="0" applyFont="1" applyFill="1" applyAlignment="1">
      <alignment horizontal="left"/>
    </xf>
    <xf numFmtId="0" fontId="25" fillId="0" borderId="0" xfId="4" applyFont="1"/>
    <xf numFmtId="0" fontId="20" fillId="0" borderId="0" xfId="4" applyFont="1"/>
    <xf numFmtId="0" fontId="26" fillId="0" borderId="0" xfId="4" applyFont="1" applyAlignment="1">
      <alignment horizontal="left" indent="1"/>
    </xf>
    <xf numFmtId="0" fontId="26" fillId="0" borderId="0" xfId="4" applyFont="1" applyFill="1" applyAlignment="1">
      <alignment horizontal="right" vertical="top"/>
    </xf>
    <xf numFmtId="0" fontId="26" fillId="0" borderId="0" xfId="4" quotePrefix="1" applyFont="1" applyFill="1" applyAlignment="1">
      <alignment horizontal="left" indent="1"/>
    </xf>
    <xf numFmtId="0" fontId="0" fillId="0" borderId="0" xfId="0" applyFill="1" applyBorder="1"/>
    <xf numFmtId="0" fontId="24" fillId="0" borderId="0" xfId="0" applyFont="1" applyFill="1" applyBorder="1"/>
    <xf numFmtId="0" fontId="27" fillId="0" borderId="0" xfId="4" applyFont="1" applyFill="1"/>
    <xf numFmtId="0" fontId="20" fillId="0" borderId="0" xfId="0" applyFont="1" applyBorder="1" applyAlignment="1">
      <alignment horizontal="right"/>
    </xf>
    <xf numFmtId="0" fontId="20" fillId="0" borderId="0" xfId="0" applyFont="1" applyAlignment="1">
      <alignment horizontal="right"/>
    </xf>
    <xf numFmtId="0" fontId="20" fillId="0" borderId="4" xfId="0" applyFont="1" applyBorder="1" applyAlignment="1">
      <alignment horizontal="center"/>
    </xf>
    <xf numFmtId="0" fontId="20" fillId="0" borderId="4" xfId="0" applyFont="1" applyBorder="1" applyAlignment="1">
      <alignment wrapText="1"/>
    </xf>
    <xf numFmtId="0" fontId="4" fillId="0" borderId="4" xfId="0" applyFont="1" applyFill="1" applyBorder="1" applyAlignment="1">
      <alignment horizontal="center" wrapText="1"/>
    </xf>
    <xf numFmtId="0" fontId="20" fillId="0" borderId="4" xfId="0" applyFont="1" applyFill="1" applyBorder="1" applyAlignment="1">
      <alignment vertical="center"/>
    </xf>
    <xf numFmtId="1" fontId="20" fillId="0" borderId="4" xfId="0" applyNumberFormat="1" applyFont="1" applyBorder="1" applyAlignment="1">
      <alignment horizontal="center" vertical="center" wrapText="1"/>
    </xf>
    <xf numFmtId="0" fontId="4" fillId="0" borderId="4" xfId="0" applyFont="1" applyFill="1" applyBorder="1" applyAlignment="1">
      <alignment horizontal="center"/>
    </xf>
    <xf numFmtId="2" fontId="4" fillId="0" borderId="4" xfId="0" applyNumberFormat="1" applyFont="1" applyFill="1" applyBorder="1" applyAlignment="1">
      <alignment horizontal="center"/>
    </xf>
    <xf numFmtId="0" fontId="28" fillId="0" borderId="4" xfId="0" applyFont="1" applyFill="1" applyBorder="1" applyAlignment="1">
      <alignment horizontal="left"/>
    </xf>
    <xf numFmtId="0" fontId="4" fillId="0" borderId="4" xfId="0" applyFont="1" applyFill="1" applyBorder="1" applyAlignment="1">
      <alignment horizontal="left"/>
    </xf>
    <xf numFmtId="9" fontId="20" fillId="0" borderId="0" xfId="3" applyFont="1" applyFill="1" applyBorder="1"/>
    <xf numFmtId="0" fontId="20" fillId="0" borderId="4" xfId="0" applyFont="1" applyBorder="1" applyAlignment="1">
      <alignment horizontal="center" vertical="center" wrapText="1"/>
    </xf>
    <xf numFmtId="6" fontId="20" fillId="0" borderId="4" xfId="0" applyNumberFormat="1" applyFont="1" applyBorder="1" applyAlignment="1">
      <alignment horizontal="center" vertical="center" wrapText="1"/>
    </xf>
    <xf numFmtId="0" fontId="4" fillId="8" borderId="4" xfId="0" applyFont="1" applyFill="1" applyBorder="1" applyAlignment="1">
      <alignment horizontal="center"/>
    </xf>
    <xf numFmtId="166" fontId="4" fillId="8" borderId="4" xfId="0" applyNumberFormat="1" applyFont="1" applyFill="1" applyBorder="1" applyAlignment="1">
      <alignment horizontal="center"/>
    </xf>
    <xf numFmtId="0" fontId="16" fillId="0" borderId="0" xfId="0" applyFont="1" applyFill="1" applyBorder="1" applyAlignment="1" applyProtection="1">
      <alignment horizontal="left"/>
      <protection locked="0"/>
    </xf>
    <xf numFmtId="0" fontId="16" fillId="0" borderId="0" xfId="0" applyFont="1" applyBorder="1" applyProtection="1">
      <protection locked="0"/>
    </xf>
    <xf numFmtId="0" fontId="16" fillId="0" borderId="3" xfId="0" applyFont="1" applyBorder="1" applyAlignment="1" applyProtection="1">
      <alignment horizontal="center"/>
    </xf>
    <xf numFmtId="0" fontId="16" fillId="0" borderId="16" xfId="0" applyFont="1" applyFill="1" applyBorder="1" applyAlignment="1" applyProtection="1">
      <alignment horizontal="left"/>
    </xf>
    <xf numFmtId="37" fontId="16" fillId="0" borderId="17" xfId="1" applyNumberFormat="1" applyFont="1" applyFill="1" applyBorder="1" applyAlignment="1" applyProtection="1">
      <alignment vertical="center" wrapText="1"/>
    </xf>
    <xf numFmtId="0" fontId="16" fillId="0" borderId="6" xfId="0" applyFont="1" applyFill="1" applyBorder="1" applyAlignment="1" applyProtection="1">
      <alignment horizontal="left"/>
    </xf>
    <xf numFmtId="0" fontId="16" fillId="0" borderId="1" xfId="0" applyFont="1" applyBorder="1" applyAlignment="1" applyProtection="1">
      <alignment horizontal="center"/>
    </xf>
    <xf numFmtId="37" fontId="16" fillId="0" borderId="7" xfId="1" applyNumberFormat="1" applyFont="1" applyFill="1" applyBorder="1" applyAlignment="1" applyProtection="1">
      <alignment vertical="center" wrapText="1"/>
    </xf>
    <xf numFmtId="167" fontId="16" fillId="0" borderId="4" xfId="1" applyNumberFormat="1" applyFont="1" applyFill="1" applyBorder="1" applyAlignment="1" applyProtection="1">
      <alignment vertical="center" wrapText="1"/>
    </xf>
    <xf numFmtId="167" fontId="16" fillId="0" borderId="3" xfId="1" applyNumberFormat="1" applyFont="1" applyFill="1" applyBorder="1" applyAlignment="1" applyProtection="1">
      <alignment vertical="center" wrapText="1"/>
    </xf>
    <xf numFmtId="167" fontId="16" fillId="0" borderId="1" xfId="1" applyNumberFormat="1" applyFont="1" applyFill="1" applyBorder="1" applyAlignment="1" applyProtection="1">
      <alignment vertical="center" wrapText="1"/>
    </xf>
    <xf numFmtId="0" fontId="5" fillId="0" borderId="0" xfId="4"/>
    <xf numFmtId="0" fontId="5" fillId="0" borderId="0" xfId="4" applyProtection="1"/>
    <xf numFmtId="0" fontId="5" fillId="4" borderId="0" xfId="4" applyFill="1" applyProtection="1"/>
    <xf numFmtId="165" fontId="7" fillId="6" borderId="0" xfId="4" applyNumberFormat="1" applyFont="1" applyFill="1" applyAlignment="1" applyProtection="1">
      <alignment horizontal="center"/>
    </xf>
    <xf numFmtId="0" fontId="7" fillId="0" borderId="0" xfId="4" applyFont="1" applyBorder="1" applyAlignment="1" applyProtection="1">
      <alignment horizontal="center"/>
    </xf>
    <xf numFmtId="165" fontId="22" fillId="7" borderId="0" xfId="0" applyNumberFormat="1" applyFont="1" applyFill="1" applyProtection="1">
      <protection locked="0"/>
    </xf>
    <xf numFmtId="165" fontId="18" fillId="10" borderId="0" xfId="0" applyNumberFormat="1" applyFont="1" applyFill="1" applyBorder="1" applyAlignment="1" applyProtection="1">
      <protection locked="0"/>
    </xf>
    <xf numFmtId="165" fontId="18" fillId="10" borderId="0" xfId="0" applyNumberFormat="1" applyFont="1" applyFill="1" applyBorder="1" applyProtection="1">
      <protection locked="0"/>
    </xf>
    <xf numFmtId="0" fontId="29" fillId="10" borderId="0" xfId="0" applyFont="1" applyFill="1" applyBorder="1" applyAlignment="1" applyProtection="1">
      <alignment horizontal="center" vertical="center"/>
      <protection locked="0"/>
    </xf>
    <xf numFmtId="0" fontId="0" fillId="4" borderId="0" xfId="0" applyFill="1" applyProtection="1"/>
    <xf numFmtId="0" fontId="31" fillId="10" borderId="0" xfId="0" applyFont="1" applyFill="1" applyBorder="1" applyAlignment="1" applyProtection="1">
      <alignment horizontal="center" vertical="center"/>
      <protection locked="0"/>
    </xf>
    <xf numFmtId="0" fontId="29" fillId="10" borderId="0" xfId="0" applyFont="1" applyFill="1" applyBorder="1" applyAlignment="1" applyProtection="1">
      <alignment horizontal="center" vertical="center" wrapText="1"/>
      <protection locked="0"/>
    </xf>
    <xf numFmtId="0" fontId="32" fillId="10" borderId="0" xfId="0" applyFont="1" applyFill="1" applyBorder="1" applyAlignment="1" applyProtection="1">
      <alignment horizontal="center" vertical="center" wrapText="1"/>
      <protection locked="0"/>
    </xf>
    <xf numFmtId="0" fontId="31" fillId="10" borderId="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wrapText="1"/>
      <protection locked="0"/>
    </xf>
    <xf numFmtId="0" fontId="9" fillId="0" borderId="14" xfId="0" applyFont="1" applyFill="1" applyBorder="1" applyAlignment="1" applyProtection="1">
      <alignment horizontal="center" wrapText="1"/>
      <protection locked="0"/>
    </xf>
    <xf numFmtId="0" fontId="9" fillId="10" borderId="0" xfId="0" applyFont="1" applyFill="1" applyBorder="1" applyAlignment="1" applyProtection="1">
      <protection locked="0"/>
    </xf>
    <xf numFmtId="0" fontId="9" fillId="10" borderId="0" xfId="0" applyFont="1" applyFill="1" applyBorder="1" applyAlignment="1" applyProtection="1">
      <alignment horizontal="center"/>
      <protection locked="0"/>
    </xf>
    <xf numFmtId="0" fontId="29" fillId="10" borderId="0" xfId="0" applyFont="1" applyFill="1" applyBorder="1" applyAlignment="1" applyProtection="1">
      <alignment horizontal="center"/>
      <protection locked="0"/>
    </xf>
    <xf numFmtId="0" fontId="34" fillId="10" borderId="0" xfId="0"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locked="0"/>
    </xf>
    <xf numFmtId="0" fontId="36" fillId="10" borderId="0" xfId="0" applyFont="1" applyFill="1" applyBorder="1" applyAlignment="1" applyProtection="1">
      <alignment horizontal="center" vertical="center" wrapText="1"/>
      <protection locked="0"/>
    </xf>
    <xf numFmtId="0" fontId="36" fillId="10" borderId="0" xfId="0" applyFont="1" applyFill="1" applyBorder="1" applyAlignment="1" applyProtection="1">
      <alignment wrapText="1"/>
      <protection locked="0"/>
    </xf>
    <xf numFmtId="0" fontId="29" fillId="10" borderId="0" xfId="0" applyFont="1" applyFill="1" applyBorder="1" applyAlignment="1" applyProtection="1">
      <alignment horizontal="center" wrapText="1"/>
      <protection locked="0"/>
    </xf>
    <xf numFmtId="0" fontId="9" fillId="0" borderId="9" xfId="0" applyFont="1" applyFill="1" applyBorder="1" applyAlignment="1" applyProtection="1">
      <alignment horizontal="center"/>
      <protection locked="0"/>
    </xf>
    <xf numFmtId="164" fontId="33" fillId="0" borderId="0" xfId="1" applyNumberFormat="1" applyFont="1" applyFill="1" applyBorder="1" applyAlignment="1" applyProtection="1">
      <alignment horizontal="center"/>
      <protection locked="0"/>
    </xf>
    <xf numFmtId="10" fontId="16" fillId="0" borderId="0" xfId="0" applyNumberFormat="1" applyFont="1" applyFill="1" applyBorder="1" applyAlignment="1" applyProtection="1">
      <alignment horizontal="center"/>
      <protection locked="0"/>
    </xf>
    <xf numFmtId="10" fontId="16" fillId="0" borderId="0" xfId="0" applyNumberFormat="1" applyFont="1" applyFill="1" applyBorder="1" applyAlignment="1" applyProtection="1">
      <alignment horizontal="center" vertical="center" wrapText="1"/>
      <protection locked="0"/>
    </xf>
    <xf numFmtId="167" fontId="16" fillId="0" borderId="0" xfId="1" applyNumberFormat="1" applyFont="1" applyFill="1" applyBorder="1" applyAlignment="1" applyProtection="1">
      <alignment horizontal="center" vertical="center" wrapText="1"/>
      <protection locked="0"/>
    </xf>
    <xf numFmtId="164" fontId="16" fillId="0" borderId="0" xfId="1" applyNumberFormat="1" applyFont="1" applyFill="1" applyBorder="1" applyAlignment="1" applyProtection="1">
      <alignment horizontal="center" vertical="center" wrapText="1"/>
      <protection locked="0"/>
    </xf>
    <xf numFmtId="168" fontId="16" fillId="10" borderId="0" xfId="0" applyNumberFormat="1" applyFont="1" applyFill="1" applyBorder="1" applyAlignment="1" applyProtection="1">
      <alignment horizontal="center" vertical="center"/>
      <protection locked="0"/>
    </xf>
    <xf numFmtId="169" fontId="16" fillId="10" borderId="0" xfId="1" applyNumberFormat="1" applyFont="1" applyFill="1" applyBorder="1" applyAlignment="1" applyProtection="1">
      <alignment horizontal="center" vertical="center"/>
      <protection locked="0"/>
    </xf>
    <xf numFmtId="164" fontId="34" fillId="10" borderId="0" xfId="1" applyNumberFormat="1" applyFont="1" applyFill="1" applyBorder="1" applyAlignment="1" applyProtection="1">
      <alignment horizontal="center" vertical="center"/>
      <protection locked="0"/>
    </xf>
    <xf numFmtId="0" fontId="31" fillId="10" borderId="0" xfId="0" applyFont="1" applyFill="1" applyBorder="1" applyAlignment="1" applyProtection="1">
      <alignment horizontal="center"/>
      <protection locked="0"/>
    </xf>
    <xf numFmtId="164" fontId="35" fillId="10" borderId="0" xfId="1" applyNumberFormat="1" applyFont="1" applyFill="1" applyBorder="1" applyAlignment="1" applyProtection="1">
      <alignment horizontal="center"/>
      <protection locked="0"/>
    </xf>
    <xf numFmtId="170" fontId="34" fillId="10" borderId="0" xfId="0" quotePrefix="1" applyNumberFormat="1" applyFont="1" applyFill="1" applyBorder="1" applyAlignment="1" applyProtection="1">
      <alignment horizontal="center"/>
      <protection locked="0"/>
    </xf>
    <xf numFmtId="170" fontId="34" fillId="10" borderId="0" xfId="0" applyNumberFormat="1" applyFont="1" applyFill="1" applyBorder="1" applyAlignment="1" applyProtection="1">
      <alignment horizontal="center" vertical="center" wrapText="1"/>
      <protection locked="0"/>
    </xf>
    <xf numFmtId="43" fontId="34" fillId="10" borderId="0" xfId="1" applyFont="1" applyFill="1" applyBorder="1" applyAlignment="1" applyProtection="1">
      <alignment horizontal="center" vertical="center" wrapText="1"/>
      <protection locked="0"/>
    </xf>
    <xf numFmtId="164" fontId="34" fillId="10" borderId="0" xfId="1" applyNumberFormat="1" applyFont="1" applyFill="1" applyBorder="1" applyAlignment="1" applyProtection="1">
      <alignment horizontal="center" vertical="center" wrapText="1"/>
      <protection locked="0"/>
    </xf>
    <xf numFmtId="170" fontId="34" fillId="10" borderId="0" xfId="0" applyNumberFormat="1" applyFont="1" applyFill="1" applyBorder="1" applyAlignment="1" applyProtection="1">
      <alignment horizontal="center"/>
      <protection locked="0"/>
    </xf>
    <xf numFmtId="167" fontId="9" fillId="0" borderId="5" xfId="1" applyNumberFormat="1" applyFont="1" applyFill="1" applyBorder="1" applyAlignment="1" applyProtection="1">
      <alignment horizontal="center" vertical="center" wrapText="1"/>
      <protection locked="0"/>
    </xf>
    <xf numFmtId="164" fontId="9" fillId="0" borderId="5" xfId="1" applyNumberFormat="1" applyFont="1" applyFill="1" applyBorder="1" applyAlignment="1" applyProtection="1">
      <alignment horizontal="center" vertical="center" wrapText="1"/>
      <protection locked="0"/>
    </xf>
    <xf numFmtId="171" fontId="9" fillId="0" borderId="0" xfId="1" applyNumberFormat="1"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center" vertical="center" wrapText="1"/>
      <protection locked="0"/>
    </xf>
    <xf numFmtId="172" fontId="16" fillId="0" borderId="0" xfId="1"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protection locked="0"/>
    </xf>
    <xf numFmtId="170" fontId="16" fillId="0" borderId="0" xfId="0" applyNumberFormat="1" applyFont="1" applyFill="1" applyBorder="1" applyAlignment="1" applyProtection="1">
      <alignment horizontal="center"/>
      <protection locked="0"/>
    </xf>
    <xf numFmtId="170" fontId="16" fillId="0" borderId="0" xfId="0" applyNumberFormat="1" applyFont="1" applyFill="1" applyBorder="1" applyAlignment="1" applyProtection="1">
      <alignment horizontal="center" vertical="center" wrapText="1"/>
      <protection locked="0"/>
    </xf>
    <xf numFmtId="172" fontId="9" fillId="0" borderId="4" xfId="1" applyNumberFormat="1" applyFont="1" applyFill="1" applyBorder="1" applyAlignment="1" applyProtection="1">
      <alignment horizontal="center" vertical="center" wrapText="1"/>
      <protection locked="0"/>
    </xf>
    <xf numFmtId="164" fontId="9" fillId="0" borderId="14" xfId="1" applyNumberFormat="1" applyFont="1" applyFill="1" applyBorder="1" applyAlignment="1" applyProtection="1">
      <alignment horizontal="center" vertical="center" wrapText="1"/>
      <protection locked="0"/>
    </xf>
    <xf numFmtId="164" fontId="29" fillId="10" borderId="0" xfId="1" applyNumberFormat="1" applyFont="1" applyFill="1" applyBorder="1" applyAlignment="1" applyProtection="1">
      <alignment horizontal="center" vertical="center"/>
      <protection locked="0"/>
    </xf>
    <xf numFmtId="43" fontId="29" fillId="10" borderId="0" xfId="1" applyFont="1" applyFill="1" applyBorder="1" applyAlignment="1" applyProtection="1">
      <alignment horizontal="center" vertical="center" wrapText="1"/>
      <protection locked="0"/>
    </xf>
    <xf numFmtId="164" fontId="29" fillId="10" borderId="0" xfId="1" applyNumberFormat="1" applyFont="1" applyFill="1" applyBorder="1" applyAlignment="1" applyProtection="1">
      <alignment horizontal="center" vertical="center" wrapText="1"/>
      <protection locked="0"/>
    </xf>
    <xf numFmtId="0" fontId="16" fillId="0" borderId="0" xfId="0" applyFont="1" applyProtection="1">
      <protection locked="0"/>
    </xf>
    <xf numFmtId="168" fontId="16" fillId="10" borderId="0" xfId="0" applyNumberFormat="1" applyFont="1" applyFill="1" applyBorder="1" applyAlignment="1" applyProtection="1">
      <protection locked="0"/>
    </xf>
    <xf numFmtId="169" fontId="16" fillId="10" borderId="0" xfId="0" applyNumberFormat="1" applyFont="1" applyFill="1" applyBorder="1" applyAlignment="1" applyProtection="1">
      <protection locked="0"/>
    </xf>
    <xf numFmtId="0" fontId="0" fillId="10" borderId="0" xfId="0" applyFill="1" applyBorder="1" applyAlignment="1" applyProtection="1">
      <protection locked="0"/>
    </xf>
    <xf numFmtId="0" fontId="0" fillId="10" borderId="0" xfId="0" applyFill="1" applyBorder="1" applyProtection="1">
      <protection locked="0"/>
    </xf>
    <xf numFmtId="169" fontId="16" fillId="10" borderId="0" xfId="0" applyNumberFormat="1" applyFont="1" applyFill="1" applyBorder="1" applyAlignment="1" applyProtection="1">
      <alignment horizontal="center" vertical="center"/>
      <protection locked="0"/>
    </xf>
    <xf numFmtId="169" fontId="16" fillId="10" borderId="0" xfId="0" applyNumberFormat="1" applyFont="1" applyFill="1" applyBorder="1" applyAlignment="1" applyProtection="1">
      <alignment horizontal="center"/>
      <protection locked="0"/>
    </xf>
    <xf numFmtId="167" fontId="9" fillId="0" borderId="4" xfId="1" applyNumberFormat="1" applyFont="1" applyFill="1" applyBorder="1" applyAlignment="1" applyProtection="1">
      <alignment horizontal="center" vertical="center" wrapText="1"/>
      <protection locked="0"/>
    </xf>
    <xf numFmtId="170" fontId="16" fillId="10" borderId="0" xfId="0" applyNumberFormat="1" applyFont="1" applyFill="1" applyBorder="1" applyAlignment="1" applyProtection="1">
      <alignment horizontal="center" vertical="center"/>
      <protection locked="0"/>
    </xf>
    <xf numFmtId="173" fontId="16" fillId="10" borderId="0" xfId="1" applyNumberFormat="1" applyFont="1" applyFill="1" applyBorder="1" applyAlignment="1" applyProtection="1">
      <alignment horizontal="center" vertical="center"/>
      <protection locked="0"/>
    </xf>
    <xf numFmtId="43" fontId="16" fillId="0" borderId="0" xfId="1" applyFont="1" applyFill="1" applyBorder="1" applyAlignment="1" applyProtection="1">
      <alignment horizontal="center" vertical="center" wrapText="1"/>
      <protection locked="0"/>
    </xf>
    <xf numFmtId="170" fontId="34" fillId="10" borderId="0" xfId="0" applyNumberFormat="1" applyFont="1" applyFill="1" applyBorder="1" applyAlignment="1" applyProtection="1">
      <alignment horizontal="center" vertical="center"/>
      <protection locked="0"/>
    </xf>
    <xf numFmtId="43" fontId="34" fillId="10" borderId="0" xfId="1" applyFont="1" applyFill="1" applyBorder="1" applyAlignment="1" applyProtection="1">
      <alignment horizontal="center" vertical="center"/>
      <protection locked="0"/>
    </xf>
    <xf numFmtId="43" fontId="9" fillId="0" borderId="0" xfId="1" applyFont="1" applyFill="1" applyBorder="1" applyAlignment="1" applyProtection="1">
      <alignment horizontal="center" vertical="center" wrapText="1"/>
      <protection locked="0"/>
    </xf>
    <xf numFmtId="0" fontId="34" fillId="10" borderId="0" xfId="0" applyFont="1" applyFill="1" applyBorder="1" applyAlignment="1" applyProtection="1">
      <alignment horizontal="center"/>
      <protection locked="0"/>
    </xf>
    <xf numFmtId="43" fontId="29" fillId="10" borderId="0" xfId="1" applyFont="1" applyFill="1" applyBorder="1" applyAlignment="1" applyProtection="1">
      <alignment horizontal="center" vertical="center"/>
      <protection locked="0"/>
    </xf>
    <xf numFmtId="0" fontId="0" fillId="10" borderId="0" xfId="0" applyFill="1" applyBorder="1" applyAlignment="1" applyProtection="1">
      <alignment horizontal="center"/>
      <protection locked="0"/>
    </xf>
    <xf numFmtId="164" fontId="0" fillId="10" borderId="0" xfId="0" applyNumberFormat="1" applyFill="1" applyBorder="1" applyAlignment="1" applyProtection="1">
      <protection locked="0"/>
    </xf>
    <xf numFmtId="43" fontId="0" fillId="10" borderId="0" xfId="0" applyNumberFormat="1" applyFill="1" applyBorder="1" applyAlignment="1" applyProtection="1">
      <protection locked="0"/>
    </xf>
    <xf numFmtId="0" fontId="16" fillId="4" borderId="0" xfId="0" applyFont="1" applyFill="1" applyBorder="1" applyProtection="1"/>
    <xf numFmtId="0" fontId="0" fillId="10" borderId="0" xfId="0" applyFill="1" applyBorder="1" applyAlignment="1" applyProtection="1"/>
    <xf numFmtId="0" fontId="0" fillId="10" borderId="0" xfId="0" applyFill="1" applyBorder="1" applyProtection="1"/>
    <xf numFmtId="0" fontId="16" fillId="4" borderId="0" xfId="0" applyFont="1" applyFill="1" applyProtection="1"/>
    <xf numFmtId="1" fontId="9" fillId="0" borderId="9" xfId="0" applyNumberFormat="1" applyFont="1" applyFill="1" applyBorder="1" applyAlignment="1" applyProtection="1">
      <alignment horizontal="center"/>
      <protection locked="0"/>
    </xf>
    <xf numFmtId="0" fontId="5" fillId="0" borderId="0" xfId="4" applyBorder="1" applyAlignment="1" applyProtection="1">
      <alignment horizontal="center"/>
    </xf>
    <xf numFmtId="0" fontId="7" fillId="0" borderId="0" xfId="4" applyFont="1" applyAlignment="1" applyProtection="1"/>
    <xf numFmtId="0" fontId="38" fillId="2" borderId="0" xfId="4" applyFont="1" applyFill="1" applyAlignment="1" applyProtection="1">
      <alignment horizontal="left"/>
    </xf>
    <xf numFmtId="0" fontId="39" fillId="2" borderId="0" xfId="4" applyFont="1" applyFill="1" applyBorder="1" applyAlignment="1" applyProtection="1"/>
    <xf numFmtId="0" fontId="5" fillId="2" borderId="0" xfId="4" applyFont="1" applyFill="1" applyBorder="1" applyAlignment="1" applyProtection="1">
      <alignment horizontal="center"/>
    </xf>
    <xf numFmtId="0" fontId="5" fillId="4" borderId="0" xfId="4" applyFont="1" applyFill="1" applyProtection="1"/>
    <xf numFmtId="165" fontId="38" fillId="7" borderId="0" xfId="4" applyNumberFormat="1" applyFont="1" applyFill="1" applyProtection="1"/>
    <xf numFmtId="165" fontId="18" fillId="7" borderId="0" xfId="4" applyNumberFormat="1" applyFont="1" applyFill="1" applyProtection="1"/>
    <xf numFmtId="0" fontId="5" fillId="0" borderId="4" xfId="4" applyFont="1" applyFill="1" applyBorder="1" applyAlignment="1">
      <alignment horizontal="center" wrapText="1"/>
    </xf>
    <xf numFmtId="168" fontId="5" fillId="0" borderId="4" xfId="4" applyNumberFormat="1" applyFont="1" applyFill="1" applyBorder="1" applyAlignment="1">
      <alignment horizontal="center" wrapText="1"/>
    </xf>
    <xf numFmtId="0" fontId="5" fillId="0" borderId="13" xfId="4" applyFont="1" applyFill="1" applyBorder="1" applyAlignment="1">
      <alignment horizontal="center" wrapText="1"/>
    </xf>
    <xf numFmtId="0" fontId="40" fillId="0" borderId="13" xfId="4" applyFont="1" applyFill="1" applyBorder="1" applyAlignment="1">
      <alignment horizontal="center"/>
    </xf>
    <xf numFmtId="166" fontId="40" fillId="0" borderId="13" xfId="4" applyNumberFormat="1" applyFont="1" applyFill="1" applyBorder="1" applyAlignment="1">
      <alignment horizontal="center"/>
    </xf>
    <xf numFmtId="168" fontId="0" fillId="0" borderId="4" xfId="2" applyNumberFormat="1" applyFont="1" applyBorder="1" applyAlignment="1">
      <alignment horizontal="center"/>
    </xf>
    <xf numFmtId="0" fontId="5" fillId="4" borderId="0" xfId="4" applyFill="1" applyAlignment="1" applyProtection="1">
      <alignment horizontal="center"/>
    </xf>
    <xf numFmtId="0" fontId="40" fillId="0" borderId="4" xfId="4" applyFont="1" applyFill="1" applyBorder="1" applyAlignment="1">
      <alignment horizontal="center"/>
    </xf>
    <xf numFmtId="166" fontId="40" fillId="0" borderId="4" xfId="4" applyNumberFormat="1" applyFont="1" applyFill="1" applyBorder="1" applyAlignment="1">
      <alignment horizontal="center"/>
    </xf>
    <xf numFmtId="0" fontId="29" fillId="0" borderId="4" xfId="4" applyFont="1" applyFill="1" applyBorder="1" applyAlignment="1" applyProtection="1">
      <alignment horizontal="center" wrapText="1"/>
    </xf>
    <xf numFmtId="0" fontId="31" fillId="0" borderId="9" xfId="4" applyFont="1" applyFill="1" applyBorder="1" applyAlignment="1" applyProtection="1">
      <alignment horizontal="center"/>
    </xf>
    <xf numFmtId="164" fontId="35" fillId="0" borderId="0" xfId="1" applyNumberFormat="1" applyFont="1" applyFill="1" applyBorder="1" applyAlignment="1" applyProtection="1">
      <alignment horizontal="center"/>
      <protection locked="0"/>
    </xf>
    <xf numFmtId="170" fontId="34" fillId="0" borderId="0" xfId="4" applyNumberFormat="1" applyFont="1" applyFill="1" applyBorder="1" applyAlignment="1" applyProtection="1">
      <alignment horizontal="center"/>
    </xf>
    <xf numFmtId="170" fontId="34" fillId="0" borderId="0" xfId="4" applyNumberFormat="1" applyFont="1" applyFill="1" applyBorder="1" applyAlignment="1" applyProtection="1">
      <alignment horizontal="center" vertical="center" wrapText="1"/>
    </xf>
    <xf numFmtId="43" fontId="34" fillId="0" borderId="0" xfId="1" applyFont="1" applyFill="1" applyBorder="1" applyAlignment="1" applyProtection="1">
      <alignment horizontal="center" vertical="center" wrapText="1"/>
    </xf>
    <xf numFmtId="164" fontId="34" fillId="0" borderId="10" xfId="1" applyNumberFormat="1" applyFont="1" applyFill="1" applyBorder="1" applyAlignment="1" applyProtection="1">
      <alignment horizontal="center" vertical="center" wrapText="1"/>
    </xf>
    <xf numFmtId="0" fontId="31" fillId="0" borderId="6" xfId="4" applyFont="1" applyFill="1" applyBorder="1" applyAlignment="1" applyProtection="1">
      <alignment horizontal="center"/>
    </xf>
    <xf numFmtId="164" fontId="35" fillId="0" borderId="1" xfId="1" applyNumberFormat="1" applyFont="1" applyFill="1" applyBorder="1" applyAlignment="1" applyProtection="1">
      <alignment horizontal="center"/>
      <protection locked="0"/>
    </xf>
    <xf numFmtId="170" fontId="34" fillId="0" borderId="1" xfId="4" applyNumberFormat="1" applyFont="1" applyFill="1" applyBorder="1" applyAlignment="1" applyProtection="1">
      <alignment horizontal="center"/>
    </xf>
    <xf numFmtId="170" fontId="34" fillId="0" borderId="1" xfId="4" applyNumberFormat="1" applyFont="1" applyFill="1" applyBorder="1" applyAlignment="1" applyProtection="1">
      <alignment horizontal="center" vertical="center" wrapText="1"/>
    </xf>
    <xf numFmtId="43" fontId="34" fillId="0" borderId="1" xfId="1" applyFont="1" applyFill="1" applyBorder="1" applyAlignment="1" applyProtection="1">
      <alignment horizontal="center" vertical="center" wrapText="1"/>
    </xf>
    <xf numFmtId="164" fontId="34" fillId="0" borderId="7" xfId="1" applyNumberFormat="1" applyFont="1" applyFill="1" applyBorder="1" applyAlignment="1" applyProtection="1">
      <alignment horizontal="center" vertical="center" wrapText="1"/>
    </xf>
    <xf numFmtId="0" fontId="29" fillId="0" borderId="0" xfId="4" applyFont="1" applyFill="1" applyBorder="1" applyAlignment="1" applyProtection="1">
      <alignment horizontal="center"/>
    </xf>
    <xf numFmtId="43" fontId="29" fillId="0" borderId="4" xfId="1" applyFont="1" applyFill="1" applyBorder="1" applyAlignment="1" applyProtection="1">
      <alignment horizontal="center" vertical="center" wrapText="1"/>
    </xf>
    <xf numFmtId="164" fontId="29" fillId="0" borderId="4" xfId="1" applyNumberFormat="1" applyFont="1" applyFill="1" applyBorder="1" applyAlignment="1" applyProtection="1">
      <alignment horizontal="center" vertical="center" wrapText="1"/>
    </xf>
    <xf numFmtId="0" fontId="34" fillId="0" borderId="0" xfId="4" applyFont="1" applyFill="1" applyAlignment="1" applyProtection="1">
      <alignment horizontal="center"/>
    </xf>
    <xf numFmtId="164" fontId="34" fillId="0" borderId="4" xfId="1" applyNumberFormat="1" applyFont="1" applyFill="1" applyBorder="1" applyAlignment="1" applyProtection="1">
      <alignment horizontal="center" vertical="center" wrapText="1"/>
    </xf>
    <xf numFmtId="0" fontId="34" fillId="0" borderId="0" xfId="4" applyFont="1" applyFill="1" applyBorder="1" applyAlignment="1" applyProtection="1">
      <alignment horizontal="center"/>
    </xf>
    <xf numFmtId="0" fontId="5" fillId="0" borderId="0" xfId="4" applyFont="1" applyFill="1" applyAlignment="1" applyProtection="1">
      <alignment horizontal="left"/>
    </xf>
    <xf numFmtId="0" fontId="40" fillId="0" borderId="12" xfId="4" applyFont="1" applyFill="1" applyBorder="1" applyAlignment="1">
      <alignment horizontal="center"/>
    </xf>
    <xf numFmtId="166" fontId="40" fillId="0" borderId="12" xfId="4" applyNumberFormat="1" applyFont="1" applyFill="1" applyBorder="1" applyAlignment="1">
      <alignment horizontal="center"/>
    </xf>
    <xf numFmtId="166" fontId="5" fillId="0" borderId="4" xfId="4" applyNumberFormat="1" applyBorder="1" applyAlignment="1">
      <alignment horizontal="center"/>
    </xf>
    <xf numFmtId="166" fontId="5" fillId="0" borderId="4" xfId="4" applyNumberFormat="1" applyFont="1" applyFill="1" applyBorder="1" applyAlignment="1">
      <alignment horizontal="center"/>
    </xf>
    <xf numFmtId="0" fontId="5" fillId="11" borderId="0" xfId="4" applyFill="1" applyProtection="1"/>
    <xf numFmtId="0" fontId="5" fillId="11" borderId="4" xfId="4" applyFont="1" applyFill="1" applyBorder="1" applyAlignment="1">
      <alignment horizontal="center" wrapText="1"/>
    </xf>
    <xf numFmtId="0" fontId="40" fillId="11" borderId="13" xfId="4" applyFont="1" applyFill="1" applyBorder="1" applyAlignment="1">
      <alignment horizontal="center"/>
    </xf>
    <xf numFmtId="0" fontId="40" fillId="11" borderId="4" xfId="4" applyFont="1" applyFill="1" applyBorder="1" applyAlignment="1">
      <alignment horizontal="center"/>
    </xf>
    <xf numFmtId="0" fontId="0" fillId="11" borderId="0" xfId="0" applyFill="1"/>
    <xf numFmtId="0" fontId="40" fillId="12" borderId="4" xfId="4" applyFont="1" applyFill="1" applyBorder="1" applyAlignment="1">
      <alignment horizontal="center"/>
    </xf>
    <xf numFmtId="0" fontId="41" fillId="0" borderId="4" xfId="4" applyFont="1" applyFill="1" applyBorder="1" applyAlignment="1">
      <alignment horizontal="center"/>
    </xf>
    <xf numFmtId="166" fontId="41" fillId="0" borderId="4" xfId="4" applyNumberFormat="1" applyFont="1" applyFill="1" applyBorder="1" applyAlignment="1">
      <alignment horizontal="center"/>
    </xf>
    <xf numFmtId="0" fontId="41" fillId="0" borderId="12" xfId="4" applyFont="1" applyFill="1" applyBorder="1" applyAlignment="1">
      <alignment horizontal="center"/>
    </xf>
    <xf numFmtId="166" fontId="41" fillId="0" borderId="12" xfId="4" applyNumberFormat="1" applyFont="1" applyFill="1" applyBorder="1" applyAlignment="1">
      <alignment horizontal="center"/>
    </xf>
    <xf numFmtId="0" fontId="0" fillId="9" borderId="0" xfId="0" applyFill="1" applyBorder="1"/>
    <xf numFmtId="0" fontId="0" fillId="9" borderId="0" xfId="0" applyFill="1"/>
    <xf numFmtId="0" fontId="5" fillId="0" borderId="12" xfId="4" applyFont="1" applyFill="1" applyBorder="1" applyAlignment="1">
      <alignment horizontal="center" wrapText="1"/>
    </xf>
    <xf numFmtId="0" fontId="5" fillId="12" borderId="12" xfId="4" applyFont="1" applyFill="1" applyBorder="1" applyAlignment="1">
      <alignment horizontal="center" wrapText="1"/>
    </xf>
    <xf numFmtId="0" fontId="40" fillId="0" borderId="20" xfId="4" applyFont="1" applyFill="1" applyBorder="1" applyAlignment="1">
      <alignment horizontal="center"/>
    </xf>
    <xf numFmtId="0" fontId="40" fillId="0" borderId="21" xfId="4" applyFont="1" applyFill="1" applyBorder="1" applyAlignment="1">
      <alignment horizontal="center"/>
    </xf>
    <xf numFmtId="166" fontId="40" fillId="0" borderId="21" xfId="4" applyNumberFormat="1" applyFont="1" applyFill="1" applyBorder="1" applyAlignment="1">
      <alignment horizontal="center"/>
    </xf>
    <xf numFmtId="0" fontId="41" fillId="0" borderId="21" xfId="4" applyFont="1" applyFill="1" applyBorder="1" applyAlignment="1">
      <alignment horizontal="center"/>
    </xf>
    <xf numFmtId="166" fontId="41" fillId="0" borderId="21" xfId="4" applyNumberFormat="1" applyFont="1" applyFill="1" applyBorder="1" applyAlignment="1">
      <alignment horizontal="center"/>
    </xf>
    <xf numFmtId="166" fontId="41" fillId="0" borderId="22" xfId="4" applyNumberFormat="1" applyFont="1" applyFill="1" applyBorder="1" applyAlignment="1">
      <alignment horizontal="center"/>
    </xf>
    <xf numFmtId="0" fontId="40" fillId="0" borderId="23" xfId="4" applyFont="1" applyFill="1" applyBorder="1" applyAlignment="1">
      <alignment horizontal="center"/>
    </xf>
    <xf numFmtId="166" fontId="41" fillId="0" borderId="24" xfId="4" applyNumberFormat="1" applyFont="1" applyFill="1" applyBorder="1" applyAlignment="1">
      <alignment horizontal="center"/>
    </xf>
    <xf numFmtId="0" fontId="40" fillId="0" borderId="25" xfId="4" applyFont="1" applyFill="1" applyBorder="1" applyAlignment="1">
      <alignment horizontal="center"/>
    </xf>
    <xf numFmtId="0" fontId="40" fillId="0" borderId="26" xfId="4" applyFont="1" applyFill="1" applyBorder="1" applyAlignment="1">
      <alignment horizontal="center"/>
    </xf>
    <xf numFmtId="166" fontId="40" fillId="0" borderId="26" xfId="4" applyNumberFormat="1" applyFont="1" applyFill="1" applyBorder="1" applyAlignment="1">
      <alignment horizontal="center"/>
    </xf>
    <xf numFmtId="0" fontId="41" fillId="0" borderId="26" xfId="4" applyFont="1" applyFill="1" applyBorder="1" applyAlignment="1">
      <alignment horizontal="center"/>
    </xf>
    <xf numFmtId="166" fontId="41" fillId="0" borderId="26" xfId="4" applyNumberFormat="1" applyFont="1" applyFill="1" applyBorder="1" applyAlignment="1">
      <alignment horizontal="center"/>
    </xf>
    <xf numFmtId="166" fontId="41" fillId="0" borderId="27" xfId="4" applyNumberFormat="1" applyFont="1" applyFill="1" applyBorder="1" applyAlignment="1">
      <alignment horizontal="center"/>
    </xf>
    <xf numFmtId="0" fontId="40" fillId="0" borderId="28" xfId="4" applyFont="1" applyFill="1" applyBorder="1" applyAlignment="1">
      <alignment horizontal="center"/>
    </xf>
    <xf numFmtId="166" fontId="41" fillId="0" borderId="29" xfId="4" applyNumberFormat="1" applyFont="1" applyFill="1" applyBorder="1" applyAlignment="1">
      <alignment horizontal="center"/>
    </xf>
    <xf numFmtId="0" fontId="5" fillId="13" borderId="0" xfId="4" applyFont="1" applyFill="1" applyProtection="1"/>
    <xf numFmtId="0" fontId="5" fillId="13" borderId="0" xfId="4" applyFill="1" applyProtection="1"/>
    <xf numFmtId="0" fontId="0" fillId="13" borderId="0" xfId="0" applyFill="1"/>
    <xf numFmtId="0" fontId="40" fillId="0" borderId="30" xfId="4" applyFont="1" applyFill="1" applyBorder="1" applyAlignment="1">
      <alignment horizontal="center"/>
    </xf>
    <xf numFmtId="0" fontId="40" fillId="0" borderId="19" xfId="4" applyFont="1" applyFill="1" applyBorder="1" applyAlignment="1">
      <alignment horizontal="center"/>
    </xf>
    <xf numFmtId="166" fontId="40" fillId="0" borderId="19" xfId="4" applyNumberFormat="1" applyFont="1" applyFill="1" applyBorder="1" applyAlignment="1">
      <alignment horizontal="center"/>
    </xf>
    <xf numFmtId="0" fontId="41" fillId="0" borderId="19" xfId="4" applyFont="1" applyFill="1" applyBorder="1" applyAlignment="1">
      <alignment horizontal="center"/>
    </xf>
    <xf numFmtId="166" fontId="41" fillId="0" borderId="19" xfId="4" applyNumberFormat="1" applyFont="1" applyFill="1" applyBorder="1" applyAlignment="1">
      <alignment horizontal="center"/>
    </xf>
    <xf numFmtId="166" fontId="41" fillId="0" borderId="31" xfId="4" applyNumberFormat="1" applyFont="1" applyFill="1" applyBorder="1" applyAlignment="1">
      <alignment horizontal="center"/>
    </xf>
    <xf numFmtId="0" fontId="45" fillId="0" borderId="0" xfId="0" applyFont="1" applyProtection="1">
      <protection hidden="1"/>
    </xf>
    <xf numFmtId="0" fontId="0" fillId="0" borderId="0" xfId="0" applyProtection="1">
      <protection hidden="1"/>
    </xf>
    <xf numFmtId="0" fontId="46" fillId="0" borderId="0" xfId="0" applyFont="1" applyProtection="1">
      <protection hidden="1"/>
    </xf>
    <xf numFmtId="0" fontId="55" fillId="14" borderId="0" xfId="0" applyFont="1" applyFill="1" applyProtection="1">
      <protection hidden="1"/>
    </xf>
    <xf numFmtId="0" fontId="56" fillId="0" borderId="0" xfId="0" applyFont="1" applyProtection="1">
      <protection hidden="1"/>
    </xf>
    <xf numFmtId="0" fontId="5" fillId="0" borderId="0" xfId="0" applyFont="1" applyProtection="1">
      <protection hidden="1"/>
    </xf>
    <xf numFmtId="0" fontId="58" fillId="0" borderId="0" xfId="0" applyFont="1" applyProtection="1">
      <protection hidden="1"/>
    </xf>
    <xf numFmtId="0" fontId="0" fillId="0" borderId="4" xfId="0" applyBorder="1" applyProtection="1">
      <protection locked="0" hidden="1"/>
    </xf>
    <xf numFmtId="0" fontId="55" fillId="14" borderId="0" xfId="0" applyFont="1" applyFill="1" applyAlignment="1" applyProtection="1">
      <alignment horizontal="center"/>
      <protection hidden="1"/>
    </xf>
    <xf numFmtId="0" fontId="0" fillId="0" borderId="4" xfId="0" applyBorder="1" applyProtection="1">
      <protection hidden="1"/>
    </xf>
    <xf numFmtId="0" fontId="0" fillId="0" borderId="0" xfId="0" applyBorder="1" applyProtection="1">
      <protection hidden="1"/>
    </xf>
    <xf numFmtId="0" fontId="59" fillId="0" borderId="4" xfId="0" applyFont="1" applyBorder="1" applyProtection="1">
      <protection hidden="1"/>
    </xf>
    <xf numFmtId="0" fontId="0" fillId="0" borderId="0" xfId="0" applyBorder="1" applyProtection="1">
      <protection locked="0" hidden="1"/>
    </xf>
    <xf numFmtId="168" fontId="0" fillId="0" borderId="0" xfId="0" applyNumberFormat="1"/>
    <xf numFmtId="168" fontId="0" fillId="0" borderId="0" xfId="0" applyNumberFormat="1" applyProtection="1">
      <protection hidden="1"/>
    </xf>
    <xf numFmtId="0" fontId="5" fillId="15" borderId="4" xfId="0" applyFont="1" applyFill="1" applyBorder="1" applyProtection="1">
      <protection hidden="1"/>
    </xf>
    <xf numFmtId="168" fontId="5" fillId="15" borderId="4" xfId="0" applyNumberFormat="1" applyFont="1" applyFill="1" applyBorder="1" applyProtection="1">
      <protection hidden="1"/>
    </xf>
    <xf numFmtId="168" fontId="0" fillId="0" borderId="4" xfId="0" applyNumberFormat="1" applyBorder="1" applyProtection="1">
      <protection hidden="1"/>
    </xf>
    <xf numFmtId="0" fontId="5" fillId="0" borderId="0" xfId="0" applyFont="1" applyBorder="1" applyAlignment="1" applyProtection="1">
      <alignment horizontal="left"/>
      <protection hidden="1"/>
    </xf>
    <xf numFmtId="168" fontId="58" fillId="0" borderId="0" xfId="0" applyNumberFormat="1" applyFont="1" applyBorder="1" applyProtection="1">
      <protection hidden="1"/>
    </xf>
    <xf numFmtId="168" fontId="0" fillId="0" borderId="0" xfId="0" applyNumberFormat="1" applyBorder="1" applyProtection="1">
      <protection hidden="1"/>
    </xf>
    <xf numFmtId="168" fontId="58" fillId="0" borderId="0" xfId="0" applyNumberFormat="1" applyFont="1" applyFill="1" applyBorder="1" applyProtection="1">
      <protection hidden="1"/>
    </xf>
    <xf numFmtId="0" fontId="36" fillId="0" borderId="0" xfId="0" applyFont="1" applyBorder="1" applyAlignment="1" applyProtection="1">
      <alignment horizontal="left" vertical="top"/>
      <protection hidden="1"/>
    </xf>
    <xf numFmtId="0" fontId="59" fillId="0" borderId="0" xfId="0" applyFont="1" applyProtection="1">
      <protection hidden="1"/>
    </xf>
    <xf numFmtId="0" fontId="5" fillId="0" borderId="0" xfId="0" applyFont="1" applyBorder="1" applyAlignment="1" applyProtection="1">
      <alignment horizontal="left"/>
      <protection locked="0" hidden="1"/>
    </xf>
    <xf numFmtId="168" fontId="0" fillId="9" borderId="0" xfId="0" applyNumberFormat="1" applyFill="1"/>
    <xf numFmtId="0" fontId="5" fillId="0" borderId="0" xfId="0" applyFont="1" applyAlignment="1" applyProtection="1">
      <alignment vertical="center"/>
      <protection hidden="1"/>
    </xf>
    <xf numFmtId="0" fontId="45" fillId="0" borderId="0" xfId="6" applyFont="1" applyBorder="1" applyProtection="1"/>
    <xf numFmtId="0" fontId="2" fillId="0" borderId="0" xfId="6" applyBorder="1" applyProtection="1"/>
    <xf numFmtId="0" fontId="2" fillId="0" borderId="0" xfId="6" applyFill="1"/>
    <xf numFmtId="0" fontId="2" fillId="9" borderId="0" xfId="6" applyFill="1"/>
    <xf numFmtId="0" fontId="46" fillId="0" borderId="0" xfId="6" applyFont="1" applyBorder="1" applyProtection="1"/>
    <xf numFmtId="0" fontId="47" fillId="14" borderId="0" xfId="6" applyFont="1" applyFill="1" applyBorder="1" applyProtection="1"/>
    <xf numFmtId="0" fontId="48" fillId="14" borderId="0" xfId="6" applyFont="1" applyFill="1" applyBorder="1" applyProtection="1"/>
    <xf numFmtId="0" fontId="49" fillId="0" borderId="0" xfId="6" applyFont="1" applyBorder="1" applyProtection="1"/>
    <xf numFmtId="0" fontId="50" fillId="0" borderId="0" xfId="6" applyFont="1" applyBorder="1" applyProtection="1"/>
    <xf numFmtId="0" fontId="2" fillId="0" borderId="1" xfId="6" applyFill="1" applyBorder="1"/>
    <xf numFmtId="0" fontId="2" fillId="0" borderId="0" xfId="6" applyFill="1" applyBorder="1"/>
    <xf numFmtId="0" fontId="43" fillId="14" borderId="0" xfId="6" applyFont="1" applyFill="1" applyBorder="1" applyProtection="1"/>
    <xf numFmtId="0" fontId="53" fillId="0" borderId="0" xfId="6" applyFont="1" applyBorder="1" applyProtection="1"/>
    <xf numFmtId="0" fontId="54" fillId="0" borderId="0" xfId="6" applyFont="1" applyBorder="1" applyProtection="1"/>
    <xf numFmtId="0" fontId="2" fillId="0" borderId="0" xfId="6" applyBorder="1" applyAlignment="1" applyProtection="1"/>
    <xf numFmtId="0" fontId="42" fillId="14" borderId="0" xfId="6" applyFont="1" applyFill="1" applyBorder="1" applyProtection="1"/>
    <xf numFmtId="0" fontId="42" fillId="14" borderId="0" xfId="6" applyFont="1" applyFill="1" applyBorder="1" applyAlignment="1" applyProtection="1"/>
    <xf numFmtId="0" fontId="47" fillId="0" borderId="0" xfId="6" applyFont="1" applyFill="1" applyBorder="1" applyProtection="1"/>
    <xf numFmtId="0" fontId="2" fillId="0" borderId="0" xfId="6"/>
    <xf numFmtId="0" fontId="2" fillId="14" borderId="0" xfId="6" applyFill="1" applyBorder="1" applyProtection="1"/>
    <xf numFmtId="0" fontId="2" fillId="0" borderId="0" xfId="6" applyAlignment="1"/>
    <xf numFmtId="0" fontId="2" fillId="0" borderId="0" xfId="6" applyFill="1" applyAlignment="1"/>
    <xf numFmtId="0" fontId="2" fillId="0" borderId="0" xfId="6" applyBorder="1" applyAlignment="1" applyProtection="1">
      <alignment horizontal="center" vertical="center"/>
      <protection locked="0" hidden="1"/>
    </xf>
    <xf numFmtId="0" fontId="2" fillId="0" borderId="0" xfId="6" applyBorder="1" applyAlignment="1" applyProtection="1">
      <alignment horizontal="center" vertical="center" wrapText="1"/>
      <protection locked="0" hidden="1"/>
    </xf>
    <xf numFmtId="0" fontId="56" fillId="0" borderId="0" xfId="0" applyFont="1" applyAlignment="1" applyProtection="1">
      <alignment horizontal="left" vertical="center" wrapText="1"/>
      <protection hidden="1"/>
    </xf>
    <xf numFmtId="0" fontId="5"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0" applyFill="1"/>
    <xf numFmtId="0" fontId="0" fillId="14" borderId="0" xfId="0" applyFill="1"/>
    <xf numFmtId="0" fontId="5"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61" fillId="0" borderId="0" xfId="0" applyFont="1" applyAlignment="1" applyProtection="1">
      <alignment vertical="top"/>
      <protection hidden="1"/>
    </xf>
    <xf numFmtId="0" fontId="5" fillId="0" borderId="4" xfId="0" applyFont="1" applyBorder="1" applyProtection="1">
      <protection locked="0" hidden="1"/>
    </xf>
    <xf numFmtId="0" fontId="49" fillId="0" borderId="2" xfId="6" applyFont="1" applyBorder="1" applyAlignment="1" applyProtection="1">
      <alignment horizontal="left" wrapText="1"/>
      <protection locked="0"/>
    </xf>
    <xf numFmtId="0" fontId="51" fillId="0" borderId="0" xfId="6" applyFont="1" applyBorder="1" applyAlignment="1" applyProtection="1">
      <alignment horizontal="left" vertical="center" wrapText="1" shrinkToFit="1"/>
    </xf>
    <xf numFmtId="0" fontId="2" fillId="0" borderId="1" xfId="6" applyBorder="1" applyAlignment="1" applyProtection="1">
      <alignment horizontal="left" wrapText="1"/>
      <protection locked="0"/>
    </xf>
    <xf numFmtId="0" fontId="2" fillId="0" borderId="2" xfId="6" applyBorder="1" applyAlignment="1" applyProtection="1">
      <alignment horizontal="left" wrapText="1"/>
      <protection locked="0"/>
    </xf>
    <xf numFmtId="0" fontId="52" fillId="0" borderId="0" xfId="6" applyFont="1" applyBorder="1" applyAlignment="1" applyProtection="1">
      <alignment horizontal="left" vertical="center" wrapText="1"/>
    </xf>
    <xf numFmtId="0" fontId="2" fillId="0" borderId="0" xfId="6" applyBorder="1" applyAlignment="1" applyProtection="1">
      <alignment horizontal="center" vertical="center"/>
      <protection locked="0" hidden="1"/>
    </xf>
    <xf numFmtId="0" fontId="2" fillId="0" borderId="1" xfId="6" applyBorder="1" applyAlignment="1" applyProtection="1">
      <alignment horizontal="center" vertical="center"/>
      <protection locked="0" hidden="1"/>
    </xf>
    <xf numFmtId="0" fontId="2" fillId="0" borderId="0" xfId="6" applyBorder="1" applyAlignment="1" applyProtection="1">
      <alignment horizontal="center" vertical="center" wrapText="1"/>
      <protection locked="0" hidden="1"/>
    </xf>
    <xf numFmtId="0" fontId="2" fillId="0" borderId="1" xfId="6" applyBorder="1" applyAlignment="1" applyProtection="1">
      <alignment horizontal="center" vertical="center" wrapText="1"/>
      <protection locked="0" hidden="1"/>
    </xf>
    <xf numFmtId="0" fontId="2" fillId="0" borderId="0" xfId="6" applyFill="1" applyAlignment="1">
      <alignment horizontal="right" wrapText="1"/>
    </xf>
    <xf numFmtId="0" fontId="60" fillId="16" borderId="0" xfId="0" applyFont="1" applyFill="1" applyAlignment="1">
      <alignment horizontal="left"/>
    </xf>
    <xf numFmtId="0" fontId="49" fillId="0" borderId="1" xfId="6" applyFont="1" applyBorder="1" applyAlignment="1" applyProtection="1">
      <alignment horizontal="left" wrapText="1"/>
      <protection locked="0"/>
    </xf>
    <xf numFmtId="0" fontId="49" fillId="0" borderId="1" xfId="6" applyFont="1" applyBorder="1" applyAlignment="1" applyProtection="1">
      <alignment horizontal="left"/>
      <protection locked="0"/>
    </xf>
    <xf numFmtId="0" fontId="2" fillId="0" borderId="1" xfId="6" applyBorder="1" applyAlignment="1" applyProtection="1">
      <alignment horizontal="left"/>
      <protection locked="0"/>
    </xf>
    <xf numFmtId="0" fontId="5"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56" fillId="0" borderId="0" xfId="0" applyFont="1" applyAlignment="1" applyProtection="1">
      <alignment horizontal="left" vertical="center" wrapText="1"/>
      <protection hidden="1"/>
    </xf>
    <xf numFmtId="0" fontId="56"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56" fillId="0" borderId="0" xfId="0" applyFont="1" applyAlignment="1">
      <alignment horizontal="left" vertical="center" wrapText="1"/>
    </xf>
    <xf numFmtId="0" fontId="5" fillId="0" borderId="0" xfId="0" applyFont="1" applyAlignment="1" applyProtection="1">
      <alignment horizontal="left" wrapText="1"/>
      <protection hidden="1"/>
    </xf>
    <xf numFmtId="0" fontId="5" fillId="2" borderId="1" xfId="4" applyFont="1" applyFill="1" applyBorder="1" applyAlignment="1" applyProtection="1">
      <alignment horizontal="left"/>
    </xf>
    <xf numFmtId="0" fontId="7" fillId="0" borderId="0" xfId="4" applyFont="1" applyAlignment="1" applyProtection="1">
      <alignment horizontal="right"/>
    </xf>
    <xf numFmtId="0" fontId="5" fillId="0" borderId="1" xfId="4" applyBorder="1" applyAlignment="1" applyProtection="1">
      <alignment horizontal="center"/>
    </xf>
    <xf numFmtId="0" fontId="37" fillId="0" borderId="0" xfId="4" applyFont="1" applyAlignment="1" applyProtection="1">
      <alignment horizontal="center" wrapText="1"/>
    </xf>
    <xf numFmtId="0" fontId="9" fillId="0" borderId="0" xfId="4" applyFont="1" applyAlignment="1" applyProtection="1">
      <alignment horizontal="center" wrapText="1"/>
    </xf>
    <xf numFmtId="0" fontId="31" fillId="0" borderId="4" xfId="4" applyFont="1" applyFill="1" applyBorder="1" applyAlignment="1" applyProtection="1">
      <alignment horizontal="center" vertical="center" wrapText="1"/>
    </xf>
    <xf numFmtId="0" fontId="36" fillId="0" borderId="4" xfId="4" applyFont="1" applyBorder="1" applyAlignment="1" applyProtection="1">
      <alignment wrapText="1"/>
    </xf>
    <xf numFmtId="0" fontId="29" fillId="0" borderId="4" xfId="4" applyFont="1" applyFill="1" applyBorder="1" applyAlignment="1" applyProtection="1">
      <alignment horizontal="center" vertical="center" wrapText="1"/>
    </xf>
    <xf numFmtId="0" fontId="34" fillId="0" borderId="4" xfId="4" applyFont="1" applyBorder="1" applyAlignment="1" applyProtection="1">
      <alignment horizontal="center" vertical="center" wrapText="1"/>
    </xf>
    <xf numFmtId="0" fontId="29" fillId="0" borderId="14" xfId="4" applyFont="1" applyFill="1" applyBorder="1" applyAlignment="1" applyProtection="1">
      <alignment horizontal="center" vertical="center"/>
    </xf>
    <xf numFmtId="0" fontId="29" fillId="0" borderId="2" xfId="4" applyFont="1" applyFill="1" applyBorder="1" applyAlignment="1" applyProtection="1">
      <alignment horizontal="center" vertical="center"/>
    </xf>
    <xf numFmtId="0" fontId="29" fillId="0" borderId="15" xfId="4" applyFont="1" applyFill="1" applyBorder="1" applyAlignment="1" applyProtection="1">
      <alignment horizontal="center" vertical="center"/>
    </xf>
    <xf numFmtId="0" fontId="29" fillId="0" borderId="12" xfId="4" applyFont="1" applyFill="1" applyBorder="1" applyAlignment="1" applyProtection="1">
      <alignment horizontal="center" vertical="center" wrapText="1"/>
    </xf>
    <xf numFmtId="0" fontId="34" fillId="0" borderId="13" xfId="4" applyFont="1" applyBorder="1" applyAlignment="1" applyProtection="1">
      <alignment horizontal="center" vertical="center" wrapText="1"/>
    </xf>
    <xf numFmtId="0" fontId="32" fillId="0" borderId="17" xfId="4" applyFont="1" applyFill="1" applyBorder="1" applyAlignment="1" applyProtection="1">
      <alignment horizontal="center" vertical="center" wrapText="1"/>
    </xf>
    <xf numFmtId="0" fontId="35" fillId="0" borderId="7" xfId="4" applyFont="1" applyBorder="1" applyAlignment="1" applyProtection="1">
      <alignment horizontal="center" vertical="center" wrapText="1"/>
    </xf>
    <xf numFmtId="0" fontId="36" fillId="0" borderId="4" xfId="4" applyFont="1" applyBorder="1" applyAlignment="1" applyProtection="1">
      <alignment horizontal="center" vertical="center" wrapText="1"/>
    </xf>
    <xf numFmtId="0" fontId="5" fillId="0" borderId="0" xfId="4" applyAlignment="1" applyProtection="1">
      <alignment horizontal="center"/>
    </xf>
    <xf numFmtId="0" fontId="5" fillId="0" borderId="0" xfId="4" applyAlignment="1" applyProtection="1"/>
    <xf numFmtId="164" fontId="5" fillId="0" borderId="14" xfId="4" applyNumberFormat="1" applyBorder="1" applyAlignment="1" applyProtection="1"/>
    <xf numFmtId="0" fontId="5" fillId="0" borderId="2" xfId="4" applyBorder="1" applyAlignment="1" applyProtection="1"/>
    <xf numFmtId="0" fontId="5" fillId="0" borderId="15" xfId="4" applyBorder="1" applyAlignment="1" applyProtection="1"/>
    <xf numFmtId="43" fontId="5" fillId="0" borderId="14" xfId="4" applyNumberFormat="1" applyBorder="1" applyAlignment="1" applyProtection="1"/>
    <xf numFmtId="0" fontId="32" fillId="0" borderId="4" xfId="4" applyFont="1" applyFill="1" applyBorder="1" applyAlignment="1" applyProtection="1">
      <alignment horizontal="center" vertical="center" wrapText="1"/>
    </xf>
    <xf numFmtId="0" fontId="35" fillId="0" borderId="4" xfId="4" applyFont="1" applyBorder="1" applyAlignment="1" applyProtection="1">
      <alignment horizontal="center" vertical="center" wrapText="1"/>
    </xf>
    <xf numFmtId="0" fontId="55" fillId="14" borderId="4" xfId="0" applyFont="1" applyFill="1" applyBorder="1" applyAlignment="1" applyProtection="1">
      <alignment horizontal="left"/>
      <protection hidden="1"/>
    </xf>
    <xf numFmtId="0" fontId="5" fillId="15" borderId="4" xfId="0" applyFont="1" applyFill="1" applyBorder="1" applyAlignment="1" applyProtection="1">
      <alignment horizontal="left"/>
      <protection hidden="1"/>
    </xf>
    <xf numFmtId="0" fontId="5" fillId="0" borderId="4" xfId="0" applyFont="1" applyBorder="1" applyAlignment="1" applyProtection="1">
      <alignment horizontal="left"/>
      <protection locked="0" hidden="1"/>
    </xf>
    <xf numFmtId="0" fontId="5"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4" xfId="0" applyBorder="1" applyAlignment="1" applyProtection="1">
      <alignment horizontal="left" wrapText="1"/>
      <protection locked="0" hidden="1"/>
    </xf>
    <xf numFmtId="0" fontId="9" fillId="4" borderId="12" xfId="0" applyFont="1" applyFill="1" applyBorder="1" applyAlignment="1" applyProtection="1">
      <alignment horizontal="center" vertical="center"/>
    </xf>
    <xf numFmtId="0" fontId="16" fillId="0" borderId="13" xfId="0" applyFont="1" applyBorder="1" applyProtection="1"/>
    <xf numFmtId="165" fontId="8" fillId="5" borderId="0" xfId="0" applyNumberFormat="1" applyFont="1" applyFill="1" applyAlignment="1" applyProtection="1">
      <alignment horizontal="center"/>
    </xf>
    <xf numFmtId="0" fontId="19" fillId="0" borderId="18" xfId="0" applyFont="1" applyBorder="1" applyAlignment="1">
      <alignment horizontal="center"/>
    </xf>
    <xf numFmtId="0" fontId="16" fillId="0" borderId="18" xfId="0" applyFont="1" applyBorder="1" applyAlignment="1">
      <alignment horizontal="center"/>
    </xf>
    <xf numFmtId="0" fontId="5" fillId="0" borderId="1" xfId="0" applyFont="1" applyBorder="1" applyAlignment="1" applyProtection="1">
      <alignment horizontal="left"/>
    </xf>
    <xf numFmtId="0" fontId="11" fillId="5" borderId="0" xfId="0" applyFont="1" applyFill="1" applyBorder="1" applyAlignment="1">
      <alignment horizontal="center"/>
    </xf>
    <xf numFmtId="0" fontId="12" fillId="5" borderId="0" xfId="0" applyFont="1" applyFill="1" applyBorder="1" applyAlignment="1">
      <alignment horizontal="center"/>
    </xf>
    <xf numFmtId="0" fontId="13" fillId="5" borderId="0" xfId="0" applyFont="1" applyFill="1" applyBorder="1" applyAlignment="1">
      <alignment horizontal="left"/>
    </xf>
    <xf numFmtId="0" fontId="0" fillId="3" borderId="0" xfId="0" applyFill="1" applyBorder="1" applyAlignment="1">
      <alignment horizontal="center"/>
    </xf>
    <xf numFmtId="0" fontId="0" fillId="3" borderId="8" xfId="0" applyFill="1" applyBorder="1" applyAlignment="1">
      <alignment horizontal="center"/>
    </xf>
    <xf numFmtId="0" fontId="9" fillId="4" borderId="16" xfId="0" applyFont="1" applyFill="1" applyBorder="1" applyAlignment="1" applyProtection="1">
      <alignment horizontal="center" vertical="center" wrapText="1"/>
    </xf>
    <xf numFmtId="0" fontId="16" fillId="0" borderId="6" xfId="0" applyFont="1" applyBorder="1" applyProtection="1"/>
    <xf numFmtId="0" fontId="9" fillId="4" borderId="12" xfId="0" applyFont="1" applyFill="1" applyBorder="1" applyAlignment="1" applyProtection="1">
      <alignment horizontal="center" vertical="center" wrapText="1"/>
    </xf>
    <xf numFmtId="165" fontId="17" fillId="5" borderId="0" xfId="0" applyNumberFormat="1" applyFont="1" applyFill="1" applyAlignment="1" applyProtection="1">
      <alignment horizontal="center"/>
    </xf>
    <xf numFmtId="0" fontId="7" fillId="0" borderId="0" xfId="0" applyFont="1" applyAlignment="1" applyProtection="1">
      <alignment horizontal="center"/>
    </xf>
    <xf numFmtId="0" fontId="16" fillId="2" borderId="1" xfId="0" applyFont="1" applyFill="1" applyBorder="1" applyAlignment="1" applyProtection="1">
      <alignment horizontal="left"/>
    </xf>
    <xf numFmtId="0" fontId="9" fillId="4" borderId="12" xfId="0" applyFont="1" applyFill="1" applyBorder="1" applyAlignment="1" applyProtection="1">
      <alignment horizontal="center" wrapText="1"/>
    </xf>
    <xf numFmtId="0" fontId="9" fillId="0" borderId="1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4" xfId="0" applyFont="1" applyBorder="1" applyAlignment="1" applyProtection="1">
      <alignment wrapText="1"/>
      <protection locked="0"/>
    </xf>
    <xf numFmtId="0" fontId="1" fillId="0" borderId="0" xfId="6" applyFont="1" applyFill="1"/>
    <xf numFmtId="0" fontId="62" fillId="0" borderId="0" xfId="7" applyFill="1"/>
    <xf numFmtId="0" fontId="1" fillId="0" borderId="0" xfId="6" applyFont="1" applyFill="1" applyAlignment="1">
      <alignment horizontal="right" wrapText="1"/>
    </xf>
    <xf numFmtId="0" fontId="1" fillId="0" borderId="0" xfId="6" applyFont="1" applyAlignment="1">
      <alignment horizontal="right" wrapText="1"/>
    </xf>
    <xf numFmtId="0" fontId="52" fillId="0" borderId="0" xfId="6" applyFont="1" applyAlignment="1">
      <alignment horizontal="right" wrapText="1"/>
    </xf>
  </cellXfs>
  <cellStyles count="8">
    <cellStyle name="Comma" xfId="1" builtinId="3"/>
    <cellStyle name="Currency" xfId="2" builtinId="4"/>
    <cellStyle name="Hyperlink" xfId="7" builtinId="8"/>
    <cellStyle name="Normal" xfId="0" builtinId="0"/>
    <cellStyle name="Normal 2" xfId="5"/>
    <cellStyle name="Normal 2 2" xfId="4"/>
    <cellStyle name="Normal 3" xfId="6"/>
    <cellStyle name="Percent" xfId="3" builtinId="5"/>
  </cellStyles>
  <dxfs count="33">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168" formatCode="&quot;$&quot;#,##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theme="6" tint="0.5999938962981048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
      <alignment horizontal="center" vertical="bottom" textRotation="0" indent="0" justifyLastLine="0" shrinkToFit="0" readingOrder="0"/>
    </dxf>
    <dxf>
      <font>
        <b val="0"/>
        <i val="0"/>
        <strike val="0"/>
        <condense val="0"/>
        <extend val="0"/>
        <outline val="0"/>
        <shadow val="0"/>
        <u val="none"/>
        <vertAlign val="baseline"/>
        <sz val="10"/>
        <color theme="1"/>
        <name val="Arial"/>
        <scheme val="none"/>
      </font>
      <numFmt numFmtId="168" formatCode="&quot;$&quot;#,##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6" formatCode="0.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19</xdr:row>
          <xdr:rowOff>83820</xdr:rowOff>
        </xdr:from>
        <xdr:to>
          <xdr:col>4</xdr:col>
          <xdr:colOff>251460</xdr:colOff>
          <xdr:row>20</xdr:row>
          <xdr:rowOff>137160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19</xdr:row>
          <xdr:rowOff>60960</xdr:rowOff>
        </xdr:from>
        <xdr:to>
          <xdr:col>7</xdr:col>
          <xdr:colOff>518160</xdr:colOff>
          <xdr:row>20</xdr:row>
          <xdr:rowOff>121920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48</xdr:row>
      <xdr:rowOff>6860</xdr:rowOff>
    </xdr:from>
    <xdr:to>
      <xdr:col>6</xdr:col>
      <xdr:colOff>444075</xdr:colOff>
      <xdr:row>49</xdr:row>
      <xdr:rowOff>176274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856412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7620</xdr:colOff>
          <xdr:row>30</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495300</xdr:colOff>
          <xdr:row>31</xdr:row>
          <xdr:rowOff>22860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7620</xdr:rowOff>
        </xdr:from>
        <xdr:to>
          <xdr:col>2</xdr:col>
          <xdr:colOff>457200</xdr:colOff>
          <xdr:row>32</xdr:row>
          <xdr:rowOff>38100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220980</xdr:colOff>
      <xdr:row>0</xdr:row>
      <xdr:rowOff>76200</xdr:rowOff>
    </xdr:from>
    <xdr:to>
      <xdr:col>9</xdr:col>
      <xdr:colOff>388620</xdr:colOff>
      <xdr:row>3</xdr:row>
      <xdr:rowOff>79323</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0440" y="76200"/>
          <a:ext cx="2606040" cy="826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619126</xdr:colOff>
      <xdr:row>55</xdr:row>
      <xdr:rowOff>114303</xdr:rowOff>
    </xdr:from>
    <xdr:to>
      <xdr:col>7</xdr:col>
      <xdr:colOff>28452</xdr:colOff>
      <xdr:row>58</xdr:row>
      <xdr:rowOff>1925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6035" y="9715503"/>
          <a:ext cx="2526599" cy="386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249382</xdr:colOff>
      <xdr:row>51</xdr:row>
      <xdr:rowOff>124690</xdr:rowOff>
    </xdr:from>
    <xdr:to>
      <xdr:col>7</xdr:col>
      <xdr:colOff>319149</xdr:colOff>
      <xdr:row>53</xdr:row>
      <xdr:rowOff>146653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6618" y="8756072"/>
          <a:ext cx="2632858" cy="354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402771</xdr:colOff>
      <xdr:row>50</xdr:row>
      <xdr:rowOff>119743</xdr:rowOff>
    </xdr:from>
    <xdr:to>
      <xdr:col>4</xdr:col>
      <xdr:colOff>771400</xdr:colOff>
      <xdr:row>52</xdr:row>
      <xdr:rowOff>147643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3742" y="8599714"/>
          <a:ext cx="2632858" cy="3544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6/2016_PremiumEffMotor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6/2016_FractionalHP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nd NEMA Motor Standards"/>
      <sheetName val="Input and Other Rules "/>
      <sheetName val="Premium Eff Savings Calc"/>
      <sheetName val="Motor Table"/>
      <sheetName val="Payment Request"/>
    </sheetNames>
    <sheetDataSet>
      <sheetData sheetId="0">
        <row r="4">
          <cell r="A4" t="str">
            <v xml:space="preserve"> Premium Efficiency Motor Rebate -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t="str">
            <v/>
          </cell>
        </row>
        <row r="38">
          <cell r="B38" t="str">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Rules &amp; Motor Standards"/>
      <sheetName val="Input and Other Rules "/>
      <sheetName val="Premium Eff Savings Calc"/>
      <sheetName val="Motor Table"/>
      <sheetName val="Payment Request"/>
    </sheetNames>
    <sheetDataSet>
      <sheetData sheetId="0"/>
      <sheetData sheetId="1"/>
      <sheetData sheetId="2">
        <row r="13">
          <cell r="L13">
            <v>0</v>
          </cell>
        </row>
        <row r="14">
          <cell r="L14">
            <v>0</v>
          </cell>
        </row>
        <row r="15">
          <cell r="L15">
            <v>0</v>
          </cell>
        </row>
        <row r="16">
          <cell r="L16">
            <v>0</v>
          </cell>
        </row>
        <row r="17">
          <cell r="L17">
            <v>0</v>
          </cell>
        </row>
        <row r="18">
          <cell r="L18">
            <v>0</v>
          </cell>
        </row>
        <row r="19">
          <cell r="L19">
            <v>0</v>
          </cell>
        </row>
        <row r="27">
          <cell r="L27">
            <v>0</v>
          </cell>
        </row>
        <row r="28">
          <cell r="L28">
            <v>0</v>
          </cell>
        </row>
        <row r="29">
          <cell r="L29">
            <v>0</v>
          </cell>
        </row>
        <row r="30">
          <cell r="L30">
            <v>0</v>
          </cell>
        </row>
        <row r="31">
          <cell r="L31">
            <v>0</v>
          </cell>
        </row>
        <row r="32">
          <cell r="L32">
            <v>0</v>
          </cell>
        </row>
        <row r="33">
          <cell r="L33">
            <v>0</v>
          </cell>
        </row>
        <row r="41">
          <cell r="L41">
            <v>0</v>
          </cell>
        </row>
        <row r="42">
          <cell r="L42">
            <v>0</v>
          </cell>
        </row>
        <row r="43">
          <cell r="L43">
            <v>0</v>
          </cell>
        </row>
        <row r="44">
          <cell r="L44">
            <v>0</v>
          </cell>
        </row>
        <row r="45">
          <cell r="L45">
            <v>0</v>
          </cell>
        </row>
        <row r="46">
          <cell r="L46">
            <v>0</v>
          </cell>
        </row>
        <row r="47">
          <cell r="L47">
            <v>0</v>
          </cell>
        </row>
      </sheetData>
      <sheetData sheetId="3"/>
      <sheetData sheetId="4"/>
      <sheetData sheetId="5"/>
    </sheetDataSet>
  </externalBook>
</externalLink>
</file>

<file path=xl/tables/table1.xml><?xml version="1.0" encoding="utf-8"?>
<table xmlns="http://schemas.openxmlformats.org/spreadsheetml/2006/main" id="1" name="Table62" displayName="Table62" ref="V9:AB123" totalsRowShown="0" headerRowDxfId="32" dataDxfId="30" headerRowBorderDxfId="31">
  <tableColumns count="7">
    <tableColumn id="1" name="Horsepower (HP)" dataDxfId="29"/>
    <tableColumn id="2" name="RPM" dataDxfId="28"/>
    <tableColumn id="3" name="Motor Type" dataDxfId="27"/>
    <tableColumn id="4" name="NEMA Premium Efficiency (Eff_high)" dataDxfId="26"/>
    <tableColumn id="5" name="Existing Motor Efficiency (Eff_base)" dataDxfId="25"/>
    <tableColumn id="6" name="Incremental Cost" dataDxfId="24"/>
    <tableColumn id="7" name="Column1" dataDxfId="23"/>
  </tableColumns>
  <tableStyleInfo name="TableStyleLight16" showFirstColumn="0" showLastColumn="0" showRowStripes="1" showColumnStripes="0"/>
</table>
</file>

<file path=xl/tables/table2.xml><?xml version="1.0" encoding="utf-8"?>
<table xmlns="http://schemas.openxmlformats.org/spreadsheetml/2006/main" id="2" name="Table623" displayName="Table623" ref="A2:G116" totalsRowShown="0" headerRowDxfId="22" dataDxfId="20" headerRowBorderDxfId="21">
  <tableColumns count="7">
    <tableColumn id="1" name="Horsepower (HP)" dataDxfId="19"/>
    <tableColumn id="2" name="RPM" dataDxfId="18"/>
    <tableColumn id="3" name="Motor Type" dataDxfId="17"/>
    <tableColumn id="4" name="NEMA Premium Efficiency (Eff_high)" dataDxfId="16"/>
    <tableColumn id="5" name="Existing Motor Efficiency (Eff_base)" dataDxfId="15"/>
    <tableColumn id="6" name="Incremental Cost" dataDxfId="14"/>
    <tableColumn id="7" name="Column1" dataDxfId="13"/>
  </tableColumns>
  <tableStyleInfo name="TableStyleLight16" showFirstColumn="0" showLastColumn="0" showRowStripes="1" showColumnStripes="0"/>
</table>
</file>

<file path=xl/tables/table3.xml><?xml version="1.0" encoding="utf-8"?>
<table xmlns="http://schemas.openxmlformats.org/spreadsheetml/2006/main" id="3" name="Table624" displayName="Table624" ref="A2:J59" totalsRowShown="0" headerRowDxfId="12" dataDxfId="10" headerRowBorderDxfId="11">
  <tableColumns count="10">
    <tableColumn id="1" name="Horsepower (HP)" dataDxfId="9"/>
    <tableColumn id="2" name="RPM" dataDxfId="8"/>
    <tableColumn id="3" name="Motor Type" dataDxfId="7"/>
    <tableColumn id="4" name="NEMA Premium Efficiency (Eff_high)" dataDxfId="6"/>
    <tableColumn id="5" name="Existing Motor Efficiency (Eff_base)" dataDxfId="5"/>
    <tableColumn id="6" name="Horsepower (HP)2" dataDxfId="4"/>
    <tableColumn id="7" name="RPM2" dataDxfId="3"/>
    <tableColumn id="8" name="Motor Type2" dataDxfId="2"/>
    <tableColumn id="9" name="NEMA Premium Efficiency (Eff_high)2" dataDxfId="1"/>
    <tableColumn id="10" name="Existing Motor Efficiency (Eff_base)2"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9"/>
  <sheetViews>
    <sheetView showGridLines="0" showRowColHeaders="0" tabSelected="1" showRuler="0" topLeftCell="A34" zoomScaleNormal="100" zoomScaleSheetLayoutView="100" zoomScalePageLayoutView="70" workbookViewId="0">
      <selection activeCell="M46" sqref="M46"/>
    </sheetView>
  </sheetViews>
  <sheetFormatPr defaultColWidth="8.88671875" defaultRowHeight="14.4"/>
  <cols>
    <col min="1" max="1" width="8.88671875" style="285"/>
    <col min="2" max="2" width="12.5546875" style="285" customWidth="1"/>
    <col min="3" max="9" width="8.88671875" style="285"/>
    <col min="10" max="66" width="8.88671875" style="270"/>
    <col min="67" max="16384" width="8.88671875" style="285"/>
  </cols>
  <sheetData>
    <row r="1" spans="1:10" ht="30">
      <c r="A1" s="267" t="s">
        <v>177</v>
      </c>
      <c r="B1" s="268"/>
      <c r="C1" s="268"/>
      <c r="D1" s="268"/>
      <c r="E1" s="268"/>
      <c r="F1" s="268"/>
      <c r="G1" s="268"/>
      <c r="H1" s="268"/>
      <c r="I1" s="268"/>
      <c r="J1" s="269"/>
    </row>
    <row r="2" spans="1:10" ht="20.399999999999999">
      <c r="A2" s="271" t="s">
        <v>159</v>
      </c>
      <c r="B2" s="268"/>
      <c r="C2" s="268"/>
      <c r="D2" s="268"/>
      <c r="E2" s="268"/>
      <c r="F2" s="268"/>
      <c r="G2" s="268"/>
      <c r="H2" s="268"/>
      <c r="I2" s="268"/>
      <c r="J2" s="269"/>
    </row>
    <row r="3" spans="1:10">
      <c r="A3" s="268"/>
      <c r="B3" s="268"/>
      <c r="C3" s="268"/>
      <c r="D3" s="268"/>
      <c r="E3" s="268"/>
      <c r="F3" s="268"/>
      <c r="G3" s="268"/>
      <c r="H3" s="268"/>
      <c r="I3" s="268"/>
      <c r="J3" s="269"/>
    </row>
    <row r="4" spans="1:10">
      <c r="A4" s="268"/>
      <c r="B4" s="268"/>
      <c r="C4" s="268"/>
      <c r="D4" s="268"/>
      <c r="E4" s="268"/>
      <c r="F4" s="268"/>
      <c r="G4" s="268"/>
      <c r="H4" s="268"/>
      <c r="I4" s="268"/>
      <c r="J4" s="269"/>
    </row>
    <row r="5" spans="1:10" ht="15.6">
      <c r="A5" s="272" t="s">
        <v>18</v>
      </c>
      <c r="B5" s="273"/>
      <c r="C5" s="273"/>
      <c r="D5" s="273"/>
      <c r="E5" s="274"/>
      <c r="F5" s="274"/>
      <c r="G5" s="274"/>
      <c r="H5" s="274"/>
      <c r="I5" s="268"/>
      <c r="J5" s="269"/>
    </row>
    <row r="6" spans="1:10" ht="15.6">
      <c r="A6" s="275" t="s">
        <v>20</v>
      </c>
      <c r="B6" s="274"/>
      <c r="C6" s="311"/>
      <c r="D6" s="311"/>
      <c r="E6" s="311"/>
      <c r="F6" s="311"/>
      <c r="G6" s="311"/>
      <c r="H6" s="311"/>
      <c r="I6" s="311"/>
      <c r="J6" s="311"/>
    </row>
    <row r="7" spans="1:10" ht="15.6">
      <c r="A7" s="275" t="s">
        <v>117</v>
      </c>
      <c r="B7" s="274"/>
      <c r="C7" s="311"/>
      <c r="D7" s="311"/>
      <c r="E7" s="311"/>
      <c r="F7" s="311"/>
      <c r="G7" s="311"/>
      <c r="H7" s="311"/>
      <c r="I7" s="311"/>
      <c r="J7" s="311"/>
    </row>
    <row r="8" spans="1:10" ht="15.6">
      <c r="A8" s="275" t="s">
        <v>118</v>
      </c>
      <c r="B8" s="274"/>
      <c r="C8" s="300"/>
      <c r="D8" s="300"/>
      <c r="E8" s="300"/>
      <c r="F8" s="300"/>
      <c r="G8" s="300"/>
      <c r="H8" s="300"/>
      <c r="I8" s="300"/>
      <c r="J8" s="300"/>
    </row>
    <row r="9" spans="1:10" ht="15.6">
      <c r="A9" s="275" t="s">
        <v>21</v>
      </c>
      <c r="B9" s="274"/>
      <c r="C9" s="312"/>
      <c r="D9" s="312"/>
      <c r="E9" s="312"/>
      <c r="F9" s="312"/>
      <c r="G9" s="312"/>
      <c r="H9" s="312"/>
      <c r="I9" s="313"/>
      <c r="J9" s="276"/>
    </row>
    <row r="10" spans="1:10" ht="15.6">
      <c r="A10" s="275" t="s">
        <v>19</v>
      </c>
      <c r="B10" s="274"/>
      <c r="C10" s="300"/>
      <c r="D10" s="300"/>
      <c r="E10" s="300"/>
      <c r="F10" s="300"/>
      <c r="G10" s="300"/>
      <c r="H10" s="300"/>
      <c r="I10" s="300"/>
      <c r="J10" s="300"/>
    </row>
    <row r="11" spans="1:10" ht="15.6">
      <c r="A11" s="275" t="s">
        <v>119</v>
      </c>
      <c r="B11" s="274"/>
      <c r="C11" s="300"/>
      <c r="D11" s="300"/>
      <c r="E11" s="300"/>
      <c r="F11" s="300"/>
      <c r="G11" s="300"/>
      <c r="H11" s="300"/>
      <c r="I11" s="300"/>
      <c r="J11" s="300"/>
    </row>
    <row r="12" spans="1:10" ht="15.6">
      <c r="A12" s="275" t="s">
        <v>22</v>
      </c>
      <c r="B12" s="274"/>
      <c r="C12" s="300"/>
      <c r="D12" s="300"/>
      <c r="E12" s="300"/>
      <c r="F12" s="300"/>
      <c r="G12" s="300"/>
      <c r="H12" s="300"/>
      <c r="I12" s="300"/>
      <c r="J12" s="300"/>
    </row>
    <row r="13" spans="1:10">
      <c r="A13" s="268"/>
      <c r="B13" s="268"/>
      <c r="C13" s="268"/>
      <c r="D13" s="268"/>
      <c r="E13" s="268"/>
      <c r="F13" s="268"/>
      <c r="G13" s="268"/>
      <c r="H13" s="268"/>
      <c r="I13" s="268"/>
      <c r="J13" s="269"/>
    </row>
    <row r="14" spans="1:10">
      <c r="A14" s="268"/>
      <c r="B14" s="268"/>
      <c r="C14" s="268"/>
      <c r="D14" s="268"/>
      <c r="E14" s="268"/>
      <c r="F14" s="268"/>
      <c r="G14" s="268"/>
      <c r="H14" s="268"/>
      <c r="I14" s="268"/>
      <c r="J14" s="277"/>
    </row>
    <row r="15" spans="1:10" ht="15.6">
      <c r="A15" s="272" t="s">
        <v>120</v>
      </c>
      <c r="B15" s="278"/>
      <c r="C15" s="278"/>
      <c r="D15" s="278"/>
      <c r="E15" s="268"/>
      <c r="F15" s="268"/>
      <c r="G15" s="268"/>
      <c r="H15" s="268"/>
      <c r="I15" s="268"/>
      <c r="J15" s="269"/>
    </row>
    <row r="16" spans="1:10" ht="14.4" customHeight="1">
      <c r="A16" s="301" t="s">
        <v>121</v>
      </c>
      <c r="B16" s="301"/>
      <c r="C16" s="301"/>
      <c r="D16" s="301"/>
      <c r="E16" s="301"/>
      <c r="F16" s="301"/>
      <c r="G16" s="301"/>
      <c r="H16" s="301"/>
      <c r="I16" s="301"/>
      <c r="J16" s="301"/>
    </row>
    <row r="17" spans="1:10">
      <c r="A17" s="301"/>
      <c r="B17" s="301"/>
      <c r="C17" s="301"/>
      <c r="D17" s="301"/>
      <c r="E17" s="301"/>
      <c r="F17" s="301"/>
      <c r="G17" s="301"/>
      <c r="H17" s="301"/>
      <c r="I17" s="301"/>
      <c r="J17" s="301"/>
    </row>
    <row r="18" spans="1:10">
      <c r="A18" s="268"/>
      <c r="B18" s="268"/>
      <c r="C18" s="268"/>
      <c r="D18" s="268"/>
      <c r="E18" s="268"/>
      <c r="F18" s="268"/>
      <c r="G18" s="268"/>
      <c r="H18" s="268"/>
      <c r="I18" s="268"/>
      <c r="J18" s="269"/>
    </row>
    <row r="19" spans="1:10">
      <c r="A19" s="279" t="s">
        <v>122</v>
      </c>
      <c r="B19" s="268"/>
      <c r="C19" s="268"/>
      <c r="D19" s="268"/>
      <c r="E19" s="268"/>
      <c r="F19" s="268"/>
      <c r="G19" s="268"/>
      <c r="H19" s="268"/>
      <c r="I19" s="268"/>
      <c r="J19" s="269"/>
    </row>
    <row r="20" spans="1:10">
      <c r="A20" s="268"/>
      <c r="B20" s="268"/>
      <c r="C20" s="268"/>
      <c r="D20" s="268"/>
      <c r="E20" s="268"/>
      <c r="F20" s="268"/>
      <c r="G20" s="268"/>
      <c r="H20" s="268"/>
      <c r="I20" s="268"/>
      <c r="J20" s="269"/>
    </row>
    <row r="21" spans="1:10">
      <c r="A21" s="268"/>
      <c r="B21" s="268"/>
      <c r="C21" s="280"/>
      <c r="D21" s="268"/>
      <c r="E21" s="268"/>
      <c r="F21" s="280"/>
      <c r="G21" s="268"/>
      <c r="H21" s="268"/>
      <c r="I21" s="268"/>
      <c r="J21" s="269"/>
    </row>
    <row r="22" spans="1:10" ht="15.6">
      <c r="A22" s="275" t="s">
        <v>165</v>
      </c>
      <c r="B22" s="268"/>
      <c r="C22" s="302"/>
      <c r="D22" s="302"/>
      <c r="E22" s="302"/>
      <c r="F22" s="302"/>
      <c r="G22" s="302"/>
      <c r="H22" s="302"/>
      <c r="I22" s="302"/>
      <c r="J22" s="302"/>
    </row>
    <row r="23" spans="1:10" ht="15.6">
      <c r="A23" s="275" t="s">
        <v>166</v>
      </c>
      <c r="B23" s="268"/>
      <c r="C23" s="303"/>
      <c r="D23" s="303"/>
      <c r="E23" s="303"/>
      <c r="F23" s="303"/>
      <c r="G23" s="303"/>
      <c r="H23" s="303"/>
      <c r="I23" s="303"/>
      <c r="J23" s="303"/>
    </row>
    <row r="24" spans="1:10" ht="15.6">
      <c r="A24" s="275" t="s">
        <v>118</v>
      </c>
      <c r="B24" s="268"/>
      <c r="C24" s="303"/>
      <c r="D24" s="303"/>
      <c r="E24" s="303"/>
      <c r="F24" s="303"/>
      <c r="G24" s="303"/>
      <c r="H24" s="303"/>
      <c r="I24" s="303"/>
      <c r="J24" s="303"/>
    </row>
    <row r="25" spans="1:10" ht="15.6">
      <c r="A25" s="275" t="s">
        <v>21</v>
      </c>
      <c r="B25" s="268"/>
      <c r="C25" s="303"/>
      <c r="D25" s="303"/>
      <c r="E25" s="303"/>
      <c r="F25" s="303"/>
      <c r="G25" s="303"/>
      <c r="H25" s="303"/>
      <c r="I25" s="303"/>
      <c r="J25" s="303"/>
    </row>
    <row r="26" spans="1:10">
      <c r="A26" s="280"/>
      <c r="B26" s="268"/>
      <c r="C26" s="281"/>
      <c r="D26" s="281"/>
      <c r="E26" s="281"/>
      <c r="F26" s="281"/>
      <c r="G26" s="281"/>
      <c r="H26" s="281"/>
      <c r="I26" s="268"/>
      <c r="J26" s="269"/>
    </row>
    <row r="27" spans="1:10">
      <c r="A27" s="280"/>
      <c r="B27" s="268"/>
      <c r="C27" s="281"/>
      <c r="D27" s="281"/>
      <c r="E27" s="281"/>
      <c r="F27" s="281"/>
      <c r="G27" s="281"/>
      <c r="H27" s="281"/>
      <c r="I27" s="268"/>
      <c r="J27" s="269"/>
    </row>
    <row r="28" spans="1:10" ht="15.6">
      <c r="A28" s="272" t="s">
        <v>123</v>
      </c>
      <c r="B28" s="282"/>
      <c r="C28" s="283"/>
      <c r="D28" s="283"/>
      <c r="E28" s="281"/>
      <c r="F28" s="281"/>
      <c r="G28" s="281"/>
      <c r="H28" s="281"/>
      <c r="I28" s="268"/>
      <c r="J28" s="269"/>
    </row>
    <row r="29" spans="1:10">
      <c r="A29" s="280"/>
      <c r="B29" s="268"/>
      <c r="C29" s="281"/>
      <c r="D29" s="281"/>
      <c r="E29" s="281"/>
      <c r="F29" s="281"/>
      <c r="G29" s="281"/>
      <c r="H29" s="281"/>
      <c r="I29" s="268"/>
      <c r="J29" s="269"/>
    </row>
    <row r="30" spans="1:10">
      <c r="A30" s="280"/>
      <c r="B30" s="268"/>
      <c r="C30" s="281"/>
      <c r="D30" s="281"/>
      <c r="E30" s="281"/>
      <c r="F30" s="281"/>
      <c r="G30" s="281"/>
      <c r="H30" s="281"/>
      <c r="I30" s="268"/>
      <c r="J30" s="269"/>
    </row>
    <row r="31" spans="1:10">
      <c r="A31" s="268"/>
      <c r="B31" s="268"/>
      <c r="C31" s="268"/>
      <c r="D31" s="268"/>
      <c r="E31" s="268"/>
      <c r="F31" s="268"/>
      <c r="G31" s="268"/>
      <c r="H31" s="268"/>
      <c r="I31" s="268"/>
      <c r="J31" s="269"/>
    </row>
    <row r="32" spans="1:10">
      <c r="A32" s="268"/>
      <c r="B32" s="268"/>
      <c r="C32" s="268"/>
      <c r="D32" s="268"/>
      <c r="E32" s="268"/>
      <c r="F32" s="268"/>
      <c r="G32" s="268"/>
      <c r="H32" s="268"/>
      <c r="I32" s="268"/>
      <c r="J32" s="269"/>
    </row>
    <row r="33" spans="1:10">
      <c r="A33" s="268"/>
      <c r="B33" s="268"/>
      <c r="C33" s="268"/>
      <c r="D33" s="268"/>
      <c r="E33" s="268"/>
      <c r="F33" s="268"/>
      <c r="G33" s="268"/>
      <c r="H33" s="268"/>
      <c r="I33" s="268"/>
      <c r="J33" s="269"/>
    </row>
    <row r="34" spans="1:10" ht="14.4" customHeight="1">
      <c r="A34" s="304" t="s">
        <v>124</v>
      </c>
      <c r="B34" s="304"/>
      <c r="C34" s="304"/>
      <c r="D34" s="304"/>
      <c r="E34" s="304"/>
      <c r="F34" s="304"/>
      <c r="G34" s="304"/>
      <c r="H34" s="304"/>
      <c r="I34" s="304"/>
      <c r="J34" s="304"/>
    </row>
    <row r="35" spans="1:10">
      <c r="A35" s="304"/>
      <c r="B35" s="304"/>
      <c r="C35" s="304"/>
      <c r="D35" s="304"/>
      <c r="E35" s="304"/>
      <c r="F35" s="304"/>
      <c r="G35" s="304"/>
      <c r="H35" s="304"/>
      <c r="I35" s="304"/>
      <c r="J35" s="304"/>
    </row>
    <row r="36" spans="1:10">
      <c r="A36" s="304"/>
      <c r="B36" s="304"/>
      <c r="C36" s="304"/>
      <c r="D36" s="304"/>
      <c r="E36" s="304"/>
      <c r="F36" s="304"/>
      <c r="G36" s="304"/>
      <c r="H36" s="304"/>
      <c r="I36" s="304"/>
      <c r="J36" s="304"/>
    </row>
    <row r="37" spans="1:10">
      <c r="A37" s="304"/>
      <c r="B37" s="304"/>
      <c r="C37" s="304"/>
      <c r="D37" s="304"/>
      <c r="E37" s="304"/>
      <c r="F37" s="304"/>
      <c r="G37" s="304"/>
      <c r="H37" s="304"/>
      <c r="I37" s="304"/>
      <c r="J37" s="304"/>
    </row>
    <row r="38" spans="1:10">
      <c r="A38" s="304"/>
      <c r="B38" s="304"/>
      <c r="C38" s="304"/>
      <c r="D38" s="304"/>
      <c r="E38" s="304"/>
      <c r="F38" s="304"/>
      <c r="G38" s="304"/>
      <c r="H38" s="304"/>
      <c r="I38" s="304"/>
      <c r="J38" s="304"/>
    </row>
    <row r="39" spans="1:10">
      <c r="A39" s="304"/>
      <c r="B39" s="304"/>
      <c r="C39" s="304"/>
      <c r="D39" s="304"/>
      <c r="E39" s="304"/>
      <c r="F39" s="304"/>
      <c r="G39" s="304"/>
      <c r="H39" s="304"/>
      <c r="I39" s="304"/>
      <c r="J39" s="304"/>
    </row>
    <row r="40" spans="1:10">
      <c r="A40" s="310" t="s">
        <v>187</v>
      </c>
      <c r="B40" s="310"/>
      <c r="C40" s="310"/>
      <c r="D40" s="310"/>
      <c r="E40" s="310"/>
      <c r="F40" s="310"/>
      <c r="G40" s="310"/>
      <c r="H40" s="310"/>
      <c r="I40" s="310"/>
      <c r="J40" s="310"/>
    </row>
    <row r="41" spans="1:10">
      <c r="A41" s="268"/>
      <c r="B41" s="268"/>
      <c r="C41" s="268"/>
      <c r="D41" s="268"/>
      <c r="E41" s="268"/>
      <c r="F41" s="268"/>
      <c r="G41" s="268"/>
      <c r="H41" s="268"/>
      <c r="I41" s="268"/>
      <c r="J41" s="269"/>
    </row>
    <row r="42" spans="1:10">
      <c r="A42" s="268"/>
      <c r="B42" s="268"/>
      <c r="C42" s="268"/>
      <c r="D42" s="268"/>
      <c r="E42" s="268"/>
      <c r="F42" s="268"/>
      <c r="G42" s="268"/>
      <c r="H42" s="268"/>
      <c r="I42" s="268"/>
      <c r="J42" s="269"/>
    </row>
    <row r="43" spans="1:10" ht="15.6">
      <c r="A43" s="272" t="s">
        <v>125</v>
      </c>
      <c r="B43" s="282"/>
      <c r="C43" s="282"/>
      <c r="D43" s="282"/>
      <c r="E43" s="268"/>
      <c r="F43" s="284"/>
      <c r="H43" s="282" t="s">
        <v>15</v>
      </c>
      <c r="I43" s="282"/>
      <c r="J43" s="286"/>
    </row>
    <row r="44" spans="1:10">
      <c r="A44" s="305"/>
      <c r="B44" s="305"/>
      <c r="C44" s="305"/>
      <c r="D44" s="305"/>
      <c r="E44" s="268"/>
      <c r="F44" s="268"/>
      <c r="H44" s="307"/>
      <c r="I44" s="307"/>
      <c r="J44" s="307"/>
    </row>
    <row r="45" spans="1:10">
      <c r="A45" s="306"/>
      <c r="B45" s="306"/>
      <c r="C45" s="306"/>
      <c r="D45" s="306"/>
      <c r="E45" s="268"/>
      <c r="F45" s="268"/>
      <c r="H45" s="308"/>
      <c r="I45" s="308"/>
      <c r="J45" s="308"/>
    </row>
    <row r="46" spans="1:10">
      <c r="A46" s="289"/>
      <c r="B46" s="289"/>
      <c r="C46" s="289"/>
      <c r="D46" s="289"/>
      <c r="E46" s="268"/>
      <c r="F46" s="268"/>
      <c r="H46" s="290"/>
      <c r="I46" s="290"/>
      <c r="J46" s="290"/>
    </row>
    <row r="47" spans="1:10">
      <c r="A47" s="268"/>
      <c r="B47" s="268"/>
      <c r="C47" s="268"/>
      <c r="D47" s="268"/>
      <c r="E47" s="268"/>
      <c r="F47" s="268"/>
      <c r="G47" s="268"/>
      <c r="H47" s="268"/>
      <c r="I47" s="268"/>
      <c r="J47" s="269"/>
    </row>
    <row r="48" spans="1:10" s="270" customFormat="1">
      <c r="A48" s="269"/>
      <c r="B48" s="269"/>
      <c r="C48" s="269"/>
      <c r="D48" s="269"/>
      <c r="E48" s="269"/>
      <c r="F48" s="269"/>
      <c r="G48" s="269"/>
      <c r="H48" s="287"/>
      <c r="I48" s="382" t="s">
        <v>190</v>
      </c>
      <c r="J48" s="309"/>
    </row>
    <row r="49" spans="1:10" s="270" customFormat="1" ht="14.4" customHeight="1">
      <c r="A49" s="380" t="s">
        <v>188</v>
      </c>
      <c r="B49" s="269"/>
      <c r="C49" s="269"/>
      <c r="D49" s="269"/>
      <c r="E49" s="269"/>
      <c r="F49" s="269"/>
      <c r="G49" s="288"/>
      <c r="H49" s="384" t="s">
        <v>191</v>
      </c>
      <c r="I49" s="384"/>
      <c r="J49" s="384"/>
    </row>
    <row r="50" spans="1:10" s="270" customFormat="1" ht="14.4" customHeight="1">
      <c r="A50" s="381" t="s">
        <v>189</v>
      </c>
      <c r="B50" s="269"/>
      <c r="C50" s="269"/>
      <c r="D50" s="269"/>
      <c r="E50" s="269"/>
      <c r="F50" s="269"/>
      <c r="G50" s="288"/>
      <c r="H50" s="383" t="s">
        <v>192</v>
      </c>
      <c r="I50" s="383"/>
      <c r="J50" s="383"/>
    </row>
    <row r="51" spans="1:10" s="270" customFormat="1"/>
    <row r="52" spans="1:10" s="270" customFormat="1"/>
    <row r="53" spans="1:10" s="270" customFormat="1"/>
    <row r="54" spans="1:10" s="270" customFormat="1"/>
    <row r="55" spans="1:10" s="270" customFormat="1"/>
    <row r="56" spans="1:10" s="270" customFormat="1"/>
    <row r="57" spans="1:10" s="270" customFormat="1"/>
    <row r="58" spans="1:10" s="270" customFormat="1"/>
    <row r="59" spans="1:10" s="270" customFormat="1"/>
    <row r="60" spans="1:10" s="270" customFormat="1"/>
    <row r="61" spans="1:10" s="270" customFormat="1"/>
    <row r="62" spans="1:10" s="270" customFormat="1"/>
    <row r="63" spans="1:10" s="270" customFormat="1"/>
    <row r="64" spans="1:10" s="270" customFormat="1"/>
    <row r="65" s="270" customFormat="1"/>
    <row r="66" s="270" customFormat="1"/>
    <row r="67" s="270" customFormat="1"/>
    <row r="68" s="270" customFormat="1"/>
    <row r="69" s="270" customFormat="1"/>
    <row r="70" s="270" customFormat="1"/>
    <row r="71" s="270" customFormat="1"/>
    <row r="72" s="270" customFormat="1"/>
    <row r="73" s="270" customFormat="1"/>
    <row r="74" s="270" customFormat="1"/>
    <row r="75" s="270" customFormat="1"/>
    <row r="76" s="270" customFormat="1"/>
    <row r="77" s="270" customFormat="1"/>
    <row r="78" s="270" customFormat="1"/>
    <row r="79" s="270" customFormat="1"/>
    <row r="80" s="270" customFormat="1"/>
    <row r="81" s="270" customFormat="1"/>
    <row r="82" s="270" customFormat="1"/>
    <row r="83" s="270" customFormat="1"/>
    <row r="84" s="270" customFormat="1"/>
    <row r="85" s="270" customFormat="1"/>
    <row r="86" s="270" customFormat="1"/>
    <row r="87" s="270" customFormat="1"/>
    <row r="88" s="270" customFormat="1"/>
    <row r="89" s="270" customFormat="1"/>
    <row r="90" s="270" customFormat="1"/>
    <row r="91" s="270" customFormat="1"/>
    <row r="92" s="270" customFormat="1"/>
    <row r="93" s="270" customFormat="1"/>
    <row r="94" s="270" customFormat="1"/>
    <row r="95" s="270" customFormat="1"/>
    <row r="96" s="270" customFormat="1"/>
    <row r="97" s="270" customFormat="1"/>
    <row r="98" s="270" customFormat="1"/>
    <row r="99" s="270" customFormat="1"/>
    <row r="100" s="270" customFormat="1"/>
    <row r="101" s="270" customFormat="1"/>
    <row r="102" s="270" customFormat="1"/>
    <row r="103" s="270" customFormat="1"/>
    <row r="104" s="270" customFormat="1"/>
    <row r="105" s="270" customFormat="1"/>
    <row r="106" s="270" customFormat="1"/>
    <row r="107" s="270" customFormat="1"/>
    <row r="108" s="270" customFormat="1"/>
    <row r="109" s="270" customFormat="1"/>
    <row r="110" s="270" customFormat="1"/>
    <row r="111" s="270" customFormat="1"/>
    <row r="112" s="270" customFormat="1"/>
    <row r="113" s="270" customFormat="1"/>
    <row r="114" s="270" customFormat="1"/>
    <row r="115" s="270" customFormat="1"/>
    <row r="116" s="270" customFormat="1"/>
    <row r="117" s="270" customFormat="1"/>
    <row r="118" s="270" customFormat="1"/>
    <row r="119" s="270" customFormat="1"/>
    <row r="120" s="270" customFormat="1"/>
    <row r="121" s="270" customFormat="1"/>
    <row r="122" s="270" customFormat="1"/>
    <row r="123" s="270" customFormat="1"/>
    <row r="124" s="270" customFormat="1"/>
    <row r="125" s="270" customFormat="1"/>
    <row r="126" s="270" customFormat="1"/>
    <row r="127" s="270" customFormat="1"/>
    <row r="128" s="270" customFormat="1"/>
    <row r="129" s="270" customFormat="1"/>
    <row r="130" s="270" customFormat="1"/>
    <row r="131" s="270" customFormat="1"/>
    <row r="132" s="270" customFormat="1"/>
    <row r="133" s="270" customFormat="1"/>
    <row r="134" s="270" customFormat="1"/>
    <row r="135" s="270" customFormat="1"/>
    <row r="136" s="270" customFormat="1"/>
    <row r="137" s="270" customFormat="1"/>
    <row r="138" s="270" customFormat="1"/>
    <row r="139" s="270" customFormat="1"/>
    <row r="140" s="270" customFormat="1"/>
    <row r="141" s="270" customFormat="1"/>
    <row r="142" s="270" customFormat="1"/>
    <row r="143" s="270" customFormat="1"/>
    <row r="144" s="270" customFormat="1"/>
    <row r="145" s="270" customFormat="1"/>
    <row r="146" s="270" customFormat="1"/>
    <row r="147" s="270" customFormat="1"/>
    <row r="148" s="270" customFormat="1"/>
    <row r="149" s="270" customFormat="1"/>
    <row r="150" s="270" customFormat="1"/>
    <row r="151" s="270" customFormat="1"/>
    <row r="152" s="270" customFormat="1"/>
    <row r="153" s="270" customFormat="1"/>
    <row r="154" s="270" customFormat="1"/>
    <row r="155" s="270" customFormat="1"/>
    <row r="156" s="270" customFormat="1"/>
    <row r="157" s="270" customFormat="1"/>
    <row r="158" s="270" customFormat="1"/>
    <row r="159" s="270" customFormat="1"/>
    <row r="160" s="270" customFormat="1"/>
    <row r="161" s="270" customFormat="1"/>
    <row r="162" s="270" customFormat="1"/>
    <row r="163" s="270" customFormat="1"/>
    <row r="164" s="270" customFormat="1"/>
    <row r="165" s="270" customFormat="1"/>
    <row r="166" s="270" customFormat="1"/>
    <row r="167" s="270" customFormat="1"/>
    <row r="168" s="270" customFormat="1"/>
    <row r="169" s="270" customFormat="1"/>
    <row r="170" s="270" customFormat="1"/>
    <row r="171" s="270" customFormat="1"/>
    <row r="172" s="270" customFormat="1"/>
    <row r="173" s="270" customFormat="1"/>
    <row r="174" s="270" customFormat="1"/>
    <row r="175" s="270" customFormat="1"/>
    <row r="176" s="270" customFormat="1"/>
    <row r="177" s="270" customFormat="1"/>
    <row r="178" s="270" customFormat="1"/>
    <row r="179" s="270" customFormat="1"/>
    <row r="180" s="270" customFormat="1"/>
    <row r="181" s="270" customFormat="1"/>
    <row r="182" s="270" customFormat="1"/>
    <row r="183" s="270" customFormat="1"/>
    <row r="184" s="270" customFormat="1"/>
    <row r="185" s="270" customFormat="1"/>
    <row r="186" s="270" customFormat="1"/>
    <row r="187" s="270" customFormat="1"/>
    <row r="188" s="270" customFormat="1"/>
    <row r="189" s="270" customFormat="1"/>
    <row r="190" s="270" customFormat="1"/>
    <row r="191" s="270" customFormat="1"/>
    <row r="192" s="270" customFormat="1"/>
    <row r="193" s="270" customFormat="1"/>
    <row r="194" s="270" customFormat="1"/>
    <row r="195" s="270" customFormat="1"/>
    <row r="196" s="270" customFormat="1"/>
    <row r="197" s="270" customFormat="1"/>
    <row r="198" s="270" customFormat="1"/>
    <row r="199" s="270" customFormat="1"/>
    <row r="200" s="270" customFormat="1"/>
    <row r="201" s="270" customFormat="1"/>
    <row r="202" s="270" customFormat="1"/>
    <row r="203" s="270" customFormat="1"/>
    <row r="204" s="270" customFormat="1"/>
    <row r="205" s="270" customFormat="1"/>
    <row r="206" s="270" customFormat="1"/>
    <row r="207" s="270" customFormat="1"/>
    <row r="208" s="270" customFormat="1"/>
    <row r="209" s="270" customFormat="1"/>
    <row r="210" s="270" customFormat="1"/>
    <row r="211" s="270" customFormat="1"/>
    <row r="212" s="270" customFormat="1"/>
    <row r="213" s="270" customFormat="1"/>
    <row r="214" s="270" customFormat="1"/>
    <row r="215" s="270" customFormat="1"/>
    <row r="216" s="270" customFormat="1"/>
    <row r="217" s="270" customFormat="1"/>
    <row r="218" s="270" customFormat="1"/>
    <row r="219" s="270" customFormat="1"/>
    <row r="220" s="270" customFormat="1"/>
    <row r="221" s="270" customFormat="1"/>
    <row r="222" s="270" customFormat="1"/>
    <row r="223" s="270" customFormat="1"/>
    <row r="224" s="270" customFormat="1"/>
    <row r="225" s="270" customFormat="1"/>
    <row r="226" s="270" customFormat="1"/>
    <row r="227" s="270" customFormat="1"/>
    <row r="228" s="270" customFormat="1"/>
    <row r="229" s="270" customFormat="1"/>
    <row r="230" s="270" customFormat="1"/>
    <row r="231" s="270" customFormat="1"/>
    <row r="232" s="270" customFormat="1"/>
    <row r="233" s="270" customFormat="1"/>
    <row r="234" s="270" customFormat="1"/>
    <row r="235" s="270" customFormat="1"/>
    <row r="236" s="270" customFormat="1"/>
    <row r="237" s="270" customFormat="1"/>
    <row r="238" s="270" customFormat="1"/>
    <row r="239" s="270" customFormat="1"/>
  </sheetData>
  <mergeCells count="19">
    <mergeCell ref="C11:J11"/>
    <mergeCell ref="C6:J6"/>
    <mergeCell ref="C7:J7"/>
    <mergeCell ref="C8:J8"/>
    <mergeCell ref="C9:I9"/>
    <mergeCell ref="C10:J10"/>
    <mergeCell ref="C12:J12"/>
    <mergeCell ref="A16:J17"/>
    <mergeCell ref="C22:J22"/>
    <mergeCell ref="C23:J23"/>
    <mergeCell ref="C24:J24"/>
    <mergeCell ref="C25:J25"/>
    <mergeCell ref="A34:J39"/>
    <mergeCell ref="A44:D45"/>
    <mergeCell ref="H44:J45"/>
    <mergeCell ref="I48:J48"/>
    <mergeCell ref="A40:J40"/>
    <mergeCell ref="H49:J49"/>
    <mergeCell ref="H50:J50"/>
  </mergeCells>
  <hyperlinks>
    <hyperlink ref="A50" r:id="rId1"/>
  </hyperlinks>
  <pageMargins left="0.5" right="0.5" top="0.5" bottom="0.5" header="0.3" footer="0.3"/>
  <pageSetup orientation="portrait" r:id="rId2"/>
  <headerFooter>
    <oddFooter>&amp;CReviewed 11/2018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xdr:col>
                    <xdr:colOff>807720</xdr:colOff>
                    <xdr:row>19</xdr:row>
                    <xdr:rowOff>83820</xdr:rowOff>
                  </from>
                  <to>
                    <xdr:col>4</xdr:col>
                    <xdr:colOff>251460</xdr:colOff>
                    <xdr:row>20</xdr:row>
                    <xdr:rowOff>137160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4</xdr:col>
                    <xdr:colOff>579120</xdr:colOff>
                    <xdr:row>19</xdr:row>
                    <xdr:rowOff>60960</xdr:rowOff>
                  </from>
                  <to>
                    <xdr:col>7</xdr:col>
                    <xdr:colOff>518160</xdr:colOff>
                    <xdr:row>20</xdr:row>
                    <xdr:rowOff>121920</xdr:rowOff>
                  </to>
                </anchor>
              </controlPr>
            </control>
          </mc:Choice>
        </mc:AlternateContent>
        <mc:AlternateContent xmlns:mc="http://schemas.openxmlformats.org/markup-compatibility/2006">
          <mc:Choice Requires="x14">
            <control shapeId="10243" r:id="rId7" name="Check Box 3">
              <controlPr defaultSize="0" autoFill="0" autoLine="0" autoPict="0">
                <anchor moveWithCells="1">
                  <from>
                    <xdr:col>0</xdr:col>
                    <xdr:colOff>38100</xdr:colOff>
                    <xdr:row>29</xdr:row>
                    <xdr:rowOff>0</xdr:rowOff>
                  </from>
                  <to>
                    <xdr:col>3</xdr:col>
                    <xdr:colOff>7620</xdr:colOff>
                    <xdr:row>30</xdr:row>
                    <xdr:rowOff>0</xdr:rowOff>
                  </to>
                </anchor>
              </controlPr>
            </control>
          </mc:Choice>
        </mc:AlternateContent>
        <mc:AlternateContent xmlns:mc="http://schemas.openxmlformats.org/markup-compatibility/2006">
          <mc:Choice Requires="x14">
            <control shapeId="10244" r:id="rId8" name="Check Box 4">
              <controlPr defaultSize="0" autoFill="0" autoLine="0" autoPict="0">
                <anchor moveWithCells="1">
                  <from>
                    <xdr:col>0</xdr:col>
                    <xdr:colOff>38100</xdr:colOff>
                    <xdr:row>30</xdr:row>
                    <xdr:rowOff>0</xdr:rowOff>
                  </from>
                  <to>
                    <xdr:col>3</xdr:col>
                    <xdr:colOff>495300</xdr:colOff>
                    <xdr:row>31</xdr:row>
                    <xdr:rowOff>22860</xdr:rowOff>
                  </to>
                </anchor>
              </controlPr>
            </control>
          </mc:Choice>
        </mc:AlternateContent>
        <mc:AlternateContent xmlns:mc="http://schemas.openxmlformats.org/markup-compatibility/2006">
          <mc:Choice Requires="x14">
            <control shapeId="10245" r:id="rId9" name="Check Box 5">
              <controlPr defaultSize="0" autoFill="0" autoLine="0" autoPict="0">
                <anchor moveWithCells="1">
                  <from>
                    <xdr:col>0</xdr:col>
                    <xdr:colOff>38100</xdr:colOff>
                    <xdr:row>31</xdr:row>
                    <xdr:rowOff>7620</xdr:rowOff>
                  </from>
                  <to>
                    <xdr:col>2</xdr:col>
                    <xdr:colOff>457200</xdr:colOff>
                    <xdr:row>32</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1"/>
  <sheetViews>
    <sheetView workbookViewId="0">
      <selection activeCell="D9" sqref="D9"/>
    </sheetView>
  </sheetViews>
  <sheetFormatPr defaultRowHeight="13.2"/>
  <cols>
    <col min="2" max="2" width="37.44140625" customWidth="1"/>
    <col min="3" max="4" width="25.5546875" customWidth="1"/>
    <col min="5" max="6" width="20.33203125" customWidth="1"/>
  </cols>
  <sheetData>
    <row r="1" spans="1:8" ht="14.4">
      <c r="A1" s="34" t="s">
        <v>25</v>
      </c>
      <c r="B1" s="35"/>
      <c r="C1" s="35"/>
      <c r="D1" s="35"/>
      <c r="E1" s="35"/>
      <c r="F1" s="35"/>
      <c r="G1" s="35"/>
      <c r="H1" s="35"/>
    </row>
    <row r="2" spans="1:8" ht="14.4">
      <c r="A2" s="34"/>
      <c r="B2" s="36" t="s">
        <v>26</v>
      </c>
      <c r="C2" s="37" t="s">
        <v>27</v>
      </c>
      <c r="D2" s="35"/>
      <c r="E2" s="35"/>
      <c r="F2" s="35"/>
      <c r="G2" s="38"/>
      <c r="H2" s="35"/>
    </row>
    <row r="3" spans="1:8" ht="14.4">
      <c r="A3" s="34"/>
      <c r="B3" s="36" t="s">
        <v>28</v>
      </c>
      <c r="C3" s="37" t="s">
        <v>29</v>
      </c>
      <c r="D3" s="35"/>
      <c r="E3" s="35"/>
      <c r="F3" s="35"/>
      <c r="G3" s="35"/>
      <c r="H3" s="35"/>
    </row>
    <row r="4" spans="1:8" ht="14.4">
      <c r="A4" s="34"/>
      <c r="B4" s="36" t="s">
        <v>30</v>
      </c>
      <c r="C4" s="39" t="s">
        <v>29</v>
      </c>
      <c r="D4" s="35"/>
      <c r="E4" s="35"/>
      <c r="F4" s="35"/>
      <c r="G4" s="35"/>
      <c r="H4" s="35"/>
    </row>
    <row r="5" spans="1:8" ht="14.4">
      <c r="A5" s="34"/>
      <c r="B5" s="36" t="s">
        <v>31</v>
      </c>
      <c r="C5" s="39" t="s">
        <v>29</v>
      </c>
      <c r="D5" s="35"/>
      <c r="E5" s="35"/>
      <c r="F5" s="35"/>
      <c r="G5" s="35"/>
      <c r="H5" s="35"/>
    </row>
    <row r="6" spans="1:8" ht="14.4">
      <c r="A6" s="34"/>
      <c r="B6" s="36" t="s">
        <v>32</v>
      </c>
      <c r="C6" s="39" t="s">
        <v>29</v>
      </c>
      <c r="D6" s="35"/>
      <c r="E6" s="35"/>
      <c r="F6" s="35"/>
      <c r="G6" s="35"/>
      <c r="H6" s="35"/>
    </row>
    <row r="7" spans="1:8" ht="14.4">
      <c r="A7" s="34"/>
      <c r="B7" s="36" t="s">
        <v>33</v>
      </c>
      <c r="C7" s="40" t="s">
        <v>34</v>
      </c>
      <c r="D7" s="35"/>
      <c r="E7" s="41"/>
      <c r="F7" s="35"/>
      <c r="G7" s="35"/>
      <c r="H7" s="35"/>
    </row>
    <row r="8" spans="1:8" ht="14.4">
      <c r="A8" s="34"/>
      <c r="B8" s="36" t="s">
        <v>35</v>
      </c>
      <c r="C8" s="39" t="s">
        <v>36</v>
      </c>
      <c r="D8" s="35"/>
      <c r="E8" s="35"/>
      <c r="F8" s="35"/>
      <c r="G8" s="35"/>
      <c r="H8" s="35"/>
    </row>
    <row r="9" spans="1:8" ht="14.4">
      <c r="A9" s="34"/>
      <c r="B9" s="35"/>
      <c r="C9" s="35"/>
      <c r="D9" s="35"/>
      <c r="E9" s="35"/>
      <c r="F9" s="35"/>
      <c r="G9" s="35"/>
      <c r="H9" s="35"/>
    </row>
    <row r="10" spans="1:8" ht="14.4">
      <c r="A10" s="34"/>
      <c r="B10" s="35" t="s">
        <v>37</v>
      </c>
      <c r="C10" s="42"/>
      <c r="D10" s="35"/>
      <c r="E10" s="35"/>
      <c r="F10" s="35"/>
      <c r="G10" s="35"/>
      <c r="H10" s="35"/>
    </row>
    <row r="11" spans="1:8" ht="14.4">
      <c r="A11" s="34"/>
      <c r="B11" s="43" t="s">
        <v>38</v>
      </c>
      <c r="C11" s="41" t="s">
        <v>39</v>
      </c>
      <c r="D11" s="35"/>
      <c r="E11" s="35"/>
      <c r="F11" s="35"/>
      <c r="G11" s="35"/>
      <c r="H11" s="35"/>
    </row>
    <row r="12" spans="1:8" ht="14.4">
      <c r="A12" s="34"/>
      <c r="B12" s="43" t="s">
        <v>40</v>
      </c>
      <c r="C12" s="41" t="s">
        <v>41</v>
      </c>
      <c r="D12" s="38"/>
      <c r="E12" s="35"/>
      <c r="F12" s="35"/>
      <c r="G12" s="35"/>
      <c r="H12" s="35"/>
    </row>
    <row r="13" spans="1:8" ht="14.4">
      <c r="A13" s="34"/>
      <c r="B13" s="43" t="s">
        <v>42</v>
      </c>
      <c r="C13" s="41" t="s">
        <v>43</v>
      </c>
      <c r="D13" s="35"/>
      <c r="E13" s="35"/>
      <c r="F13" s="35"/>
      <c r="G13" s="35"/>
      <c r="H13" s="35"/>
    </row>
    <row r="14" spans="1:8" ht="14.4">
      <c r="A14" s="34"/>
      <c r="B14" s="43" t="s">
        <v>44</v>
      </c>
      <c r="C14" s="41" t="s">
        <v>45</v>
      </c>
      <c r="D14" s="35"/>
      <c r="E14" s="35"/>
      <c r="F14" s="35"/>
      <c r="G14" s="35"/>
      <c r="H14" s="35"/>
    </row>
    <row r="15" spans="1:8" ht="14.4">
      <c r="A15" s="34"/>
      <c r="B15" s="43" t="s">
        <v>46</v>
      </c>
      <c r="C15" s="41" t="s">
        <v>47</v>
      </c>
      <c r="D15" s="35"/>
      <c r="E15" s="35"/>
      <c r="F15" s="38"/>
      <c r="G15" s="42"/>
      <c r="H15" s="35"/>
    </row>
    <row r="16" spans="1:8" ht="14.4">
      <c r="A16" s="34"/>
      <c r="B16" s="43" t="s">
        <v>48</v>
      </c>
      <c r="C16" s="41" t="s">
        <v>49</v>
      </c>
      <c r="D16" s="35"/>
      <c r="E16" s="35"/>
      <c r="F16" s="35"/>
      <c r="G16" s="35"/>
      <c r="H16" s="35"/>
    </row>
    <row r="17" spans="1:8" ht="14.4">
      <c r="A17" s="35"/>
      <c r="B17" s="35"/>
      <c r="C17" s="35"/>
      <c r="D17" s="35"/>
      <c r="E17" s="35"/>
      <c r="F17" s="35"/>
      <c r="G17" s="35"/>
      <c r="H17" s="35"/>
    </row>
    <row r="18" spans="1:8" ht="14.4">
      <c r="A18" s="35"/>
      <c r="B18" s="44"/>
      <c r="C18" s="44"/>
      <c r="D18" s="44"/>
      <c r="E18" s="44"/>
      <c r="F18" s="44"/>
      <c r="G18" s="35"/>
      <c r="H18" s="35"/>
    </row>
    <row r="19" spans="1:8" ht="14.4">
      <c r="A19" s="35"/>
      <c r="B19" s="45" t="s">
        <v>50</v>
      </c>
      <c r="C19" s="42" t="s">
        <v>51</v>
      </c>
      <c r="D19" s="35"/>
      <c r="E19" s="35"/>
      <c r="F19" s="35"/>
      <c r="G19" s="46"/>
      <c r="H19" s="35"/>
    </row>
    <row r="20" spans="1:8" ht="14.4">
      <c r="A20" s="35"/>
      <c r="B20" s="47"/>
      <c r="C20" s="41"/>
      <c r="D20" s="35"/>
      <c r="E20" s="35"/>
      <c r="F20" s="35"/>
      <c r="G20" s="35"/>
      <c r="H20" s="35"/>
    </row>
    <row r="21" spans="1:8" ht="14.4">
      <c r="A21" s="35"/>
      <c r="B21" s="48" t="s">
        <v>52</v>
      </c>
      <c r="C21" s="49"/>
      <c r="D21" s="49"/>
      <c r="E21" s="44"/>
      <c r="F21" s="44"/>
      <c r="G21" s="35"/>
      <c r="H21" s="35"/>
    </row>
    <row r="22" spans="1:8" ht="14.4">
      <c r="A22" s="35"/>
      <c r="B22" s="50" t="s">
        <v>53</v>
      </c>
      <c r="C22" s="50"/>
      <c r="D22" s="49"/>
      <c r="E22" s="44"/>
      <c r="F22" s="44"/>
      <c r="G22" s="44"/>
      <c r="H22" s="44"/>
    </row>
    <row r="23" spans="1:8" ht="14.4">
      <c r="A23" s="35"/>
      <c r="B23" s="51" t="s">
        <v>26</v>
      </c>
      <c r="C23" s="52" t="s">
        <v>54</v>
      </c>
      <c r="D23" s="36"/>
      <c r="E23" s="44"/>
      <c r="F23" s="53"/>
      <c r="G23" s="54"/>
      <c r="H23" s="44"/>
    </row>
    <row r="24" spans="1:8" ht="14.4">
      <c r="A24" s="35"/>
      <c r="B24" s="55"/>
      <c r="C24" s="52"/>
      <c r="D24" s="36"/>
      <c r="E24" s="44"/>
      <c r="F24" s="44"/>
      <c r="G24" s="44"/>
      <c r="H24" s="44"/>
    </row>
    <row r="25" spans="1:8" ht="14.4">
      <c r="A25" s="45" t="s">
        <v>55</v>
      </c>
      <c r="B25" s="46"/>
      <c r="C25" s="56"/>
      <c r="D25" s="46"/>
      <c r="E25" s="46"/>
      <c r="F25" s="44"/>
      <c r="G25" s="34"/>
      <c r="H25" s="46"/>
    </row>
    <row r="26" spans="1:8" ht="14.4">
      <c r="A26" s="35"/>
      <c r="B26" s="35" t="s">
        <v>56</v>
      </c>
      <c r="C26" s="57"/>
      <c r="D26" s="44"/>
      <c r="E26" s="44" t="s">
        <v>57</v>
      </c>
      <c r="F26" s="44"/>
      <c r="G26" s="44"/>
      <c r="H26" s="44"/>
    </row>
    <row r="27" spans="1:8" ht="14.4">
      <c r="A27" s="35"/>
      <c r="B27" s="58" t="s">
        <v>58</v>
      </c>
      <c r="C27" s="59" t="s">
        <v>59</v>
      </c>
      <c r="D27" s="44"/>
      <c r="E27" s="60" t="s">
        <v>60</v>
      </c>
      <c r="F27" s="60" t="s">
        <v>61</v>
      </c>
      <c r="G27" s="44"/>
      <c r="H27" s="44"/>
    </row>
    <row r="28" spans="1:8" ht="14.4">
      <c r="A28" s="35"/>
      <c r="B28" s="61" t="s">
        <v>62</v>
      </c>
      <c r="C28" s="62">
        <v>2169.5</v>
      </c>
      <c r="D28" s="44"/>
      <c r="E28" s="63">
        <v>5</v>
      </c>
      <c r="F28" s="64">
        <v>0.88833333333333331</v>
      </c>
      <c r="G28" s="44"/>
      <c r="H28" s="44"/>
    </row>
    <row r="29" spans="1:8" ht="14.4">
      <c r="A29" s="35"/>
      <c r="B29" s="61" t="s">
        <v>63</v>
      </c>
      <c r="C29" s="62">
        <v>4959</v>
      </c>
      <c r="D29" s="44"/>
      <c r="E29" s="63">
        <v>7.5</v>
      </c>
      <c r="F29" s="64">
        <v>0.90316666666666678</v>
      </c>
      <c r="G29" s="44"/>
      <c r="H29" s="44"/>
    </row>
    <row r="30" spans="1:8" ht="14.4">
      <c r="A30" s="35"/>
      <c r="B30" s="61" t="s">
        <v>64</v>
      </c>
      <c r="C30" s="62">
        <v>2169.5</v>
      </c>
      <c r="D30" s="44"/>
      <c r="E30" s="63">
        <v>10</v>
      </c>
      <c r="F30" s="64">
        <v>0.90966666666666673</v>
      </c>
      <c r="G30" s="44"/>
      <c r="H30" s="44"/>
    </row>
    <row r="31" spans="1:8" ht="14.4">
      <c r="A31" s="35"/>
      <c r="B31" s="61" t="s">
        <v>65</v>
      </c>
      <c r="C31" s="62">
        <v>5235.875</v>
      </c>
      <c r="D31" s="44"/>
      <c r="E31" s="63">
        <v>15</v>
      </c>
      <c r="F31" s="64">
        <v>0.91666666666666685</v>
      </c>
      <c r="G31" s="44"/>
      <c r="H31" s="44"/>
    </row>
    <row r="32" spans="1:8" ht="14.4">
      <c r="A32" s="35"/>
      <c r="B32" s="61" t="s">
        <v>66</v>
      </c>
      <c r="C32" s="62">
        <v>1032</v>
      </c>
      <c r="D32" s="44"/>
      <c r="E32" s="63">
        <v>20</v>
      </c>
      <c r="F32" s="64">
        <v>0.92016666666666669</v>
      </c>
      <c r="G32" s="44"/>
      <c r="H32" s="44"/>
    </row>
    <row r="33" spans="1:8" ht="14.4">
      <c r="A33" s="44"/>
      <c r="B33" s="35"/>
      <c r="C33" s="35"/>
      <c r="D33" s="35"/>
      <c r="E33" s="63">
        <v>25</v>
      </c>
      <c r="F33" s="64">
        <v>0.92766666666666675</v>
      </c>
      <c r="G33" s="44"/>
      <c r="H33" s="44"/>
    </row>
    <row r="34" spans="1:8" ht="14.4">
      <c r="A34" s="44"/>
      <c r="B34" s="35" t="s">
        <v>67</v>
      </c>
      <c r="C34" s="35"/>
      <c r="D34" s="35"/>
      <c r="E34" s="63">
        <v>30</v>
      </c>
      <c r="F34" s="64">
        <v>0.92949999999999999</v>
      </c>
      <c r="G34" s="44"/>
      <c r="H34" s="44"/>
    </row>
    <row r="35" spans="1:8" ht="14.4">
      <c r="A35" s="34"/>
      <c r="B35" s="63" t="s">
        <v>58</v>
      </c>
      <c r="C35" s="70" t="s">
        <v>48</v>
      </c>
      <c r="D35" s="35"/>
      <c r="E35" s="63">
        <v>40</v>
      </c>
      <c r="F35" s="64">
        <v>0.93533333333333335</v>
      </c>
      <c r="G35" s="44"/>
      <c r="H35" s="44"/>
    </row>
    <row r="36" spans="1:8" ht="14.4">
      <c r="A36" s="44"/>
      <c r="B36" s="65" t="s">
        <v>68</v>
      </c>
      <c r="C36" s="70"/>
      <c r="D36" s="35"/>
      <c r="E36" s="63">
        <v>50</v>
      </c>
      <c r="F36" s="64">
        <v>0.93866666666666665</v>
      </c>
      <c r="G36" s="44"/>
      <c r="H36" s="44"/>
    </row>
    <row r="37" spans="1:8" ht="14.4">
      <c r="A37" s="44"/>
      <c r="B37" s="66" t="s">
        <v>69</v>
      </c>
      <c r="C37" s="70">
        <v>0.48199999999999998</v>
      </c>
      <c r="D37" s="35"/>
      <c r="E37" s="63">
        <v>60</v>
      </c>
      <c r="F37" s="64">
        <v>0.94366666666666665</v>
      </c>
      <c r="G37" s="44"/>
      <c r="H37" s="44"/>
    </row>
    <row r="38" spans="1:8" ht="14.4">
      <c r="A38" s="44"/>
      <c r="B38" s="66" t="s">
        <v>70</v>
      </c>
      <c r="C38" s="70">
        <v>0.432</v>
      </c>
      <c r="D38" s="35"/>
      <c r="E38" s="63">
        <v>75</v>
      </c>
      <c r="F38" s="64">
        <v>0.94433333333333325</v>
      </c>
      <c r="G38" s="44"/>
      <c r="H38" s="44"/>
    </row>
    <row r="39" spans="1:8" ht="14.4">
      <c r="A39" s="44"/>
      <c r="B39" s="65" t="s">
        <v>71</v>
      </c>
      <c r="C39" s="70"/>
      <c r="D39" s="35"/>
      <c r="E39" s="63">
        <v>100</v>
      </c>
      <c r="F39" s="64">
        <v>0.9474999999999999</v>
      </c>
      <c r="G39" s="44"/>
      <c r="H39" s="44"/>
    </row>
    <row r="40" spans="1:8" ht="14.4">
      <c r="A40" s="44"/>
      <c r="B40" s="66" t="s">
        <v>72</v>
      </c>
      <c r="C40" s="70">
        <v>0.53500000000000003</v>
      </c>
      <c r="D40" s="35"/>
      <c r="E40" s="46"/>
      <c r="F40" s="46"/>
      <c r="G40" s="46"/>
      <c r="H40" s="46"/>
    </row>
    <row r="41" spans="1:8" ht="14.4">
      <c r="A41" s="44"/>
      <c r="B41" s="66" t="s">
        <v>73</v>
      </c>
      <c r="C41" s="70">
        <v>0.22700000000000001</v>
      </c>
      <c r="D41" s="46"/>
      <c r="E41" s="46"/>
      <c r="F41" s="46"/>
      <c r="G41" s="46"/>
      <c r="H41" s="46"/>
    </row>
    <row r="42" spans="1:8" ht="14.4">
      <c r="A42" s="44"/>
      <c r="B42" s="66" t="s">
        <v>74</v>
      </c>
      <c r="C42" s="70">
        <v>0.17899999999999999</v>
      </c>
      <c r="D42" s="35"/>
      <c r="E42" s="46"/>
      <c r="F42" s="46"/>
      <c r="G42" s="46"/>
      <c r="H42" s="46"/>
    </row>
    <row r="43" spans="1:8" ht="14.4">
      <c r="A43" s="44"/>
      <c r="B43" s="66" t="s">
        <v>75</v>
      </c>
      <c r="C43" s="70">
        <v>9.1999999999999998E-2</v>
      </c>
      <c r="D43" s="35"/>
      <c r="E43" s="46"/>
      <c r="F43" s="46"/>
      <c r="G43" s="46"/>
      <c r="H43" s="46"/>
    </row>
    <row r="44" spans="1:8" ht="14.4">
      <c r="A44" s="44"/>
      <c r="B44" s="66" t="s">
        <v>76</v>
      </c>
      <c r="C44" s="71">
        <f>AVERAGE(C40:C43)</f>
        <v>0.25825000000000004</v>
      </c>
      <c r="D44" s="35"/>
      <c r="E44" s="35"/>
      <c r="F44" s="35"/>
      <c r="G44" s="46"/>
      <c r="H44" s="46"/>
    </row>
    <row r="45" spans="1:8" ht="14.4">
      <c r="A45" s="44"/>
      <c r="B45" s="65" t="s">
        <v>66</v>
      </c>
      <c r="C45" s="70">
        <v>0.249</v>
      </c>
      <c r="D45" s="35"/>
      <c r="E45" s="35"/>
      <c r="F45" s="35"/>
      <c r="G45" s="46"/>
      <c r="H45" s="46"/>
    </row>
    <row r="46" spans="1:8" ht="14.4">
      <c r="A46" s="44"/>
      <c r="B46" s="46"/>
      <c r="C46" s="46"/>
      <c r="D46" s="35"/>
      <c r="E46" s="35"/>
      <c r="F46" s="35"/>
      <c r="G46" s="46"/>
      <c r="H46" s="46"/>
    </row>
    <row r="47" spans="1:8" ht="14.4">
      <c r="A47" s="35"/>
      <c r="B47" s="35" t="s">
        <v>77</v>
      </c>
      <c r="C47" s="35"/>
      <c r="D47" s="35"/>
      <c r="E47" s="67"/>
      <c r="F47" s="35"/>
      <c r="G47" s="35"/>
      <c r="H47" s="35"/>
    </row>
    <row r="48" spans="1:8" ht="14.4">
      <c r="A48" s="35"/>
      <c r="B48" s="68" t="s">
        <v>38</v>
      </c>
      <c r="C48" s="68" t="s">
        <v>78</v>
      </c>
      <c r="D48" s="68" t="s">
        <v>79</v>
      </c>
      <c r="E48" s="67"/>
      <c r="F48" s="35"/>
      <c r="G48" s="35"/>
      <c r="H48" s="35"/>
    </row>
    <row r="49" spans="1:8" ht="14.4">
      <c r="A49" s="35"/>
      <c r="B49" s="68">
        <v>5</v>
      </c>
      <c r="C49" s="69">
        <v>1840</v>
      </c>
      <c r="D49" s="69">
        <v>3420</v>
      </c>
      <c r="E49" s="67"/>
      <c r="F49" s="35"/>
      <c r="G49" s="35"/>
      <c r="H49" s="35"/>
    </row>
    <row r="50" spans="1:8" ht="14.4">
      <c r="A50" s="35"/>
      <c r="B50" s="68">
        <v>7.5</v>
      </c>
      <c r="C50" s="69">
        <v>2620</v>
      </c>
      <c r="D50" s="69">
        <v>4200</v>
      </c>
      <c r="E50" s="67"/>
      <c r="F50" s="35"/>
      <c r="G50" s="35"/>
      <c r="H50" s="35"/>
    </row>
    <row r="51" spans="1:8" ht="14.4">
      <c r="A51" s="35"/>
      <c r="B51" s="68">
        <v>10</v>
      </c>
      <c r="C51" s="69">
        <v>2640</v>
      </c>
      <c r="D51" s="69">
        <v>4300</v>
      </c>
      <c r="E51" s="67"/>
      <c r="F51" s="35"/>
      <c r="G51" s="35"/>
      <c r="H51" s="35"/>
    </row>
    <row r="52" spans="1:8" ht="14.4">
      <c r="A52" s="35"/>
      <c r="B52" s="68">
        <v>15</v>
      </c>
      <c r="C52" s="69">
        <v>2740</v>
      </c>
      <c r="D52" s="69">
        <v>4600</v>
      </c>
      <c r="E52" s="67"/>
      <c r="F52" s="35"/>
      <c r="G52" s="35"/>
      <c r="H52" s="35"/>
    </row>
    <row r="53" spans="1:8" ht="14.4">
      <c r="A53" s="35"/>
      <c r="B53" s="68">
        <v>20</v>
      </c>
      <c r="C53" s="69">
        <v>3520</v>
      </c>
      <c r="D53" s="69">
        <v>5460</v>
      </c>
      <c r="E53" s="67"/>
      <c r="F53" s="35"/>
      <c r="G53" s="35"/>
      <c r="H53" s="35"/>
    </row>
    <row r="54" spans="1:8" ht="14.4">
      <c r="A54" s="35"/>
      <c r="B54" s="68">
        <v>25</v>
      </c>
      <c r="C54" s="69">
        <v>4540</v>
      </c>
      <c r="D54" s="69">
        <v>6580</v>
      </c>
      <c r="E54" s="67"/>
      <c r="F54" s="35"/>
      <c r="G54" s="35"/>
      <c r="H54" s="46"/>
    </row>
    <row r="55" spans="1:8" ht="14.4">
      <c r="A55" s="35"/>
      <c r="B55" s="68">
        <v>30</v>
      </c>
      <c r="C55" s="69">
        <v>4840</v>
      </c>
      <c r="D55" s="69">
        <v>7340</v>
      </c>
      <c r="E55" s="67"/>
      <c r="F55" s="35"/>
      <c r="G55" s="35"/>
      <c r="H55" s="35"/>
    </row>
    <row r="56" spans="1:8" ht="14.4">
      <c r="A56" s="35"/>
      <c r="B56" s="68">
        <v>40</v>
      </c>
      <c r="C56" s="69">
        <v>4960</v>
      </c>
      <c r="D56" s="69">
        <v>7540</v>
      </c>
      <c r="E56" s="67"/>
      <c r="F56" s="35"/>
      <c r="G56" s="35"/>
      <c r="H56" s="35"/>
    </row>
    <row r="57" spans="1:8" ht="14.4">
      <c r="A57" s="35"/>
      <c r="B57" s="68">
        <v>50</v>
      </c>
      <c r="C57" s="69">
        <v>6780</v>
      </c>
      <c r="D57" s="69">
        <v>9160</v>
      </c>
      <c r="E57" s="67"/>
      <c r="F57" s="35"/>
      <c r="G57" s="35"/>
      <c r="H57" s="35"/>
    </row>
    <row r="58" spans="1:8" ht="14.4">
      <c r="A58" s="35"/>
      <c r="B58" s="68">
        <v>60</v>
      </c>
      <c r="C58" s="69">
        <v>10260</v>
      </c>
      <c r="D58" s="69">
        <v>13360</v>
      </c>
      <c r="E58" s="67"/>
      <c r="F58" s="35"/>
      <c r="G58" s="35"/>
      <c r="H58" s="35"/>
    </row>
    <row r="59" spans="1:8" ht="14.4">
      <c r="A59" s="35"/>
      <c r="B59" s="68">
        <v>75</v>
      </c>
      <c r="C59" s="69">
        <v>12380</v>
      </c>
      <c r="D59" s="69">
        <v>15460</v>
      </c>
      <c r="E59" s="67"/>
      <c r="F59" s="35"/>
      <c r="G59" s="35"/>
      <c r="H59" s="35"/>
    </row>
    <row r="60" spans="1:8" ht="14.4">
      <c r="A60" s="35"/>
      <c r="B60" s="68">
        <v>100</v>
      </c>
      <c r="C60" s="69">
        <v>15340</v>
      </c>
      <c r="D60" s="69">
        <v>18580</v>
      </c>
      <c r="E60" s="67"/>
      <c r="F60" s="35"/>
      <c r="G60" s="35"/>
      <c r="H60" s="35"/>
    </row>
    <row r="61" spans="1:8" ht="14.4">
      <c r="A61" s="35"/>
      <c r="B61" s="35"/>
      <c r="C61" s="35"/>
      <c r="D61" s="35"/>
      <c r="E61" s="35"/>
      <c r="F61" s="35"/>
      <c r="G61" s="35"/>
      <c r="H61" s="35"/>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27"/>
  <sheetViews>
    <sheetView showGridLines="0" showRowColHeaders="0" topLeftCell="A31" zoomScaleNormal="100" zoomScalePageLayoutView="55" workbookViewId="0"/>
  </sheetViews>
  <sheetFormatPr defaultRowHeight="13.2"/>
  <cols>
    <col min="11" max="152" width="9.109375" style="212"/>
  </cols>
  <sheetData>
    <row r="1" spans="1:11" ht="30">
      <c r="A1" s="240" t="s">
        <v>80</v>
      </c>
      <c r="B1" s="241"/>
      <c r="C1" s="241"/>
      <c r="D1" s="241"/>
      <c r="E1" s="241"/>
      <c r="F1" s="241"/>
      <c r="G1" s="241"/>
      <c r="H1" s="241"/>
      <c r="I1" s="241"/>
      <c r="J1" s="241"/>
      <c r="K1" s="294"/>
    </row>
    <row r="2" spans="1:11" ht="20.399999999999999">
      <c r="A2" s="242" t="s">
        <v>126</v>
      </c>
      <c r="B2" s="241"/>
      <c r="C2" s="241"/>
      <c r="D2" s="241"/>
      <c r="E2" s="241"/>
      <c r="F2" s="241"/>
      <c r="G2" s="241"/>
      <c r="H2" s="241"/>
      <c r="I2" s="241"/>
      <c r="J2" s="241"/>
      <c r="K2" s="294"/>
    </row>
    <row r="3" spans="1:11">
      <c r="A3" s="241"/>
      <c r="B3" s="241"/>
      <c r="C3" s="241"/>
      <c r="D3" s="241"/>
      <c r="E3" s="241"/>
      <c r="F3" s="241"/>
      <c r="G3" s="241"/>
      <c r="H3" s="241"/>
      <c r="I3" s="241"/>
      <c r="J3" s="241"/>
      <c r="K3" s="294"/>
    </row>
    <row r="4" spans="1:11">
      <c r="A4" s="243" t="s">
        <v>127</v>
      </c>
      <c r="B4" s="243"/>
      <c r="C4" s="243"/>
      <c r="D4" s="243"/>
      <c r="E4" s="243"/>
      <c r="F4" s="243"/>
      <c r="G4" s="243"/>
      <c r="H4" s="243"/>
      <c r="I4" s="243"/>
      <c r="J4" s="243"/>
      <c r="K4" s="295"/>
    </row>
    <row r="5" spans="1:11" ht="13.2" customHeight="1">
      <c r="A5" s="318" t="s">
        <v>128</v>
      </c>
      <c r="B5" s="318"/>
      <c r="C5" s="318"/>
      <c r="D5" s="318"/>
      <c r="E5" s="318"/>
      <c r="F5" s="318"/>
      <c r="G5" s="318"/>
      <c r="H5" s="318"/>
      <c r="I5" s="318"/>
      <c r="J5" s="318"/>
      <c r="K5" s="318"/>
    </row>
    <row r="6" spans="1:11" ht="12.75" customHeight="1">
      <c r="A6" s="318"/>
      <c r="B6" s="318"/>
      <c r="C6" s="318"/>
      <c r="D6" s="318"/>
      <c r="E6" s="318"/>
      <c r="F6" s="318"/>
      <c r="G6" s="318"/>
      <c r="H6" s="318"/>
      <c r="I6" s="318"/>
      <c r="J6" s="318"/>
      <c r="K6" s="318"/>
    </row>
    <row r="7" spans="1:11">
      <c r="A7" s="318"/>
      <c r="B7" s="318"/>
      <c r="C7" s="318"/>
      <c r="D7" s="318"/>
      <c r="E7" s="318"/>
      <c r="F7" s="318"/>
      <c r="G7" s="318"/>
      <c r="H7" s="318"/>
      <c r="I7" s="318"/>
      <c r="J7" s="318"/>
      <c r="K7" s="318"/>
    </row>
    <row r="8" spans="1:11">
      <c r="A8" s="318"/>
      <c r="B8" s="318"/>
      <c r="C8" s="318"/>
      <c r="D8" s="318"/>
      <c r="E8" s="318"/>
      <c r="F8" s="318"/>
      <c r="G8" s="318"/>
      <c r="H8" s="318"/>
      <c r="I8" s="318"/>
      <c r="J8" s="318"/>
      <c r="K8" s="318"/>
    </row>
    <row r="9" spans="1:11">
      <c r="A9" s="318"/>
      <c r="B9" s="318"/>
      <c r="C9" s="318"/>
      <c r="D9" s="318"/>
      <c r="E9" s="318"/>
      <c r="F9" s="318"/>
      <c r="G9" s="318"/>
      <c r="H9" s="318"/>
      <c r="I9" s="318"/>
      <c r="J9" s="318"/>
      <c r="K9" s="318"/>
    </row>
    <row r="10" spans="1:11">
      <c r="A10" s="241"/>
      <c r="B10" s="241"/>
      <c r="C10" s="241"/>
      <c r="D10" s="241"/>
      <c r="E10" s="241"/>
      <c r="F10" s="241"/>
      <c r="G10" s="241"/>
      <c r="H10" s="241"/>
      <c r="I10" s="241"/>
      <c r="J10" s="241"/>
      <c r="K10" s="294"/>
    </row>
    <row r="11" spans="1:11">
      <c r="A11" s="243" t="s">
        <v>129</v>
      </c>
      <c r="B11" s="243"/>
      <c r="C11" s="243"/>
      <c r="D11" s="243"/>
      <c r="E11" s="243"/>
      <c r="F11" s="243"/>
      <c r="G11" s="243"/>
      <c r="H11" s="243"/>
      <c r="I11" s="243"/>
      <c r="J11" s="243"/>
      <c r="K11" s="295"/>
    </row>
    <row r="12" spans="1:11">
      <c r="A12" s="244" t="s">
        <v>130</v>
      </c>
      <c r="B12" s="245"/>
      <c r="C12" s="245"/>
      <c r="D12" s="245"/>
      <c r="E12" s="245"/>
      <c r="F12" s="245"/>
      <c r="G12" s="245"/>
      <c r="H12" s="245"/>
      <c r="I12" s="245"/>
      <c r="J12" s="241"/>
      <c r="K12" s="294"/>
    </row>
    <row r="13" spans="1:11" ht="13.2" customHeight="1">
      <c r="A13" s="316" t="s">
        <v>131</v>
      </c>
      <c r="B13" s="316"/>
      <c r="C13" s="316"/>
      <c r="D13" s="316"/>
      <c r="E13" s="316"/>
      <c r="F13" s="316"/>
      <c r="G13" s="316"/>
      <c r="H13" s="316"/>
      <c r="I13" s="316"/>
      <c r="J13" s="316"/>
      <c r="K13" s="316"/>
    </row>
    <row r="14" spans="1:11" ht="12.75" customHeight="1">
      <c r="A14" s="316"/>
      <c r="B14" s="316"/>
      <c r="C14" s="316"/>
      <c r="D14" s="316"/>
      <c r="E14" s="316"/>
      <c r="F14" s="316"/>
      <c r="G14" s="316"/>
      <c r="H14" s="316"/>
      <c r="I14" s="316"/>
      <c r="J14" s="316"/>
      <c r="K14" s="316"/>
    </row>
    <row r="15" spans="1:11" ht="13.2" customHeight="1">
      <c r="A15" s="316"/>
      <c r="B15" s="316"/>
      <c r="C15" s="316"/>
      <c r="D15" s="316"/>
      <c r="E15" s="316"/>
      <c r="F15" s="316"/>
      <c r="G15" s="316"/>
      <c r="H15" s="316"/>
      <c r="I15" s="316"/>
      <c r="J15" s="316"/>
      <c r="K15" s="316"/>
    </row>
    <row r="16" spans="1:11">
      <c r="A16" s="316"/>
      <c r="B16" s="316"/>
      <c r="C16" s="316"/>
      <c r="D16" s="316"/>
      <c r="E16" s="316"/>
      <c r="F16" s="316"/>
      <c r="G16" s="316"/>
      <c r="H16" s="316"/>
      <c r="I16" s="316"/>
      <c r="J16" s="316"/>
      <c r="K16" s="316"/>
    </row>
    <row r="17" spans="1:152" ht="12.75" customHeight="1">
      <c r="A17" s="244" t="s">
        <v>132</v>
      </c>
      <c r="B17" s="245"/>
      <c r="C17" s="245"/>
      <c r="D17" s="245"/>
      <c r="E17" s="245"/>
      <c r="F17" s="245"/>
      <c r="G17" s="245"/>
      <c r="H17" s="245"/>
      <c r="I17" s="245"/>
      <c r="J17" s="241"/>
      <c r="K17" s="294"/>
    </row>
    <row r="18" spans="1:152">
      <c r="A18" s="244" t="s">
        <v>133</v>
      </c>
      <c r="B18" s="245"/>
      <c r="C18" s="245"/>
      <c r="D18" s="245"/>
      <c r="E18" s="245"/>
      <c r="F18" s="245"/>
      <c r="G18" s="245"/>
      <c r="H18" s="245"/>
      <c r="I18" s="245"/>
      <c r="J18" s="241"/>
      <c r="K18" s="294"/>
    </row>
    <row r="19" spans="1:152" ht="13.2" customHeight="1">
      <c r="A19" s="244" t="s">
        <v>183</v>
      </c>
      <c r="B19" s="245"/>
      <c r="C19" s="245"/>
      <c r="D19" s="245"/>
      <c r="E19" s="245"/>
      <c r="F19" s="245"/>
      <c r="G19" s="245"/>
      <c r="H19" s="245"/>
      <c r="I19" s="245"/>
      <c r="J19" s="241"/>
      <c r="K19" s="294"/>
    </row>
    <row r="20" spans="1:152" ht="12.75" customHeight="1">
      <c r="A20" s="319" t="s">
        <v>176</v>
      </c>
      <c r="B20" s="319"/>
      <c r="C20" s="319"/>
      <c r="D20" s="319"/>
      <c r="E20" s="319"/>
      <c r="F20" s="319"/>
      <c r="G20" s="319"/>
      <c r="H20" s="319"/>
      <c r="I20" s="319"/>
      <c r="J20" s="319"/>
      <c r="K20" s="319"/>
    </row>
    <row r="21" spans="1:152">
      <c r="A21" s="319"/>
      <c r="B21" s="319"/>
      <c r="C21" s="319"/>
      <c r="D21" s="319"/>
      <c r="E21" s="319"/>
      <c r="F21" s="319"/>
      <c r="G21" s="319"/>
      <c r="H21" s="319"/>
      <c r="I21" s="319"/>
      <c r="J21" s="319"/>
      <c r="K21" s="319"/>
    </row>
    <row r="22" spans="1:152" ht="12.75" customHeight="1">
      <c r="A22" s="241"/>
      <c r="B22" s="241"/>
      <c r="C22" s="241"/>
      <c r="D22" s="241"/>
      <c r="E22" s="241"/>
      <c r="F22" s="241"/>
      <c r="G22" s="241"/>
      <c r="H22" s="241"/>
      <c r="I22" s="241"/>
      <c r="J22" s="241"/>
      <c r="K22" s="294"/>
    </row>
    <row r="23" spans="1:152">
      <c r="A23" s="243" t="s">
        <v>168</v>
      </c>
      <c r="B23" s="243"/>
      <c r="C23" s="243"/>
      <c r="D23" s="243"/>
      <c r="E23" s="243"/>
      <c r="F23" s="243"/>
      <c r="G23" s="243"/>
      <c r="H23" s="243"/>
      <c r="I23" s="243"/>
      <c r="J23" s="243"/>
      <c r="K23" s="295"/>
    </row>
    <row r="24" spans="1:152">
      <c r="A24" s="244" t="s">
        <v>169</v>
      </c>
      <c r="B24" s="245"/>
      <c r="C24" s="245"/>
      <c r="D24" s="245"/>
      <c r="E24" s="245"/>
      <c r="F24" s="245"/>
      <c r="G24" s="245"/>
      <c r="H24" s="245"/>
      <c r="I24" s="245"/>
      <c r="J24" s="245"/>
      <c r="K24" s="294"/>
    </row>
    <row r="25" spans="1:152">
      <c r="A25" s="244" t="s">
        <v>170</v>
      </c>
      <c r="B25" s="245"/>
      <c r="C25" s="245"/>
      <c r="D25" s="245"/>
      <c r="E25" s="245"/>
      <c r="F25" s="245"/>
      <c r="G25" s="245"/>
      <c r="H25" s="245"/>
      <c r="I25" s="245"/>
      <c r="J25" s="245"/>
      <c r="K25" s="294"/>
    </row>
    <row r="26" spans="1:152" ht="13.2" customHeight="1">
      <c r="A26" s="244"/>
      <c r="B26" s="244" t="s">
        <v>134</v>
      </c>
      <c r="C26" s="245"/>
      <c r="D26" s="245"/>
      <c r="E26" s="245"/>
      <c r="F26" s="245"/>
      <c r="G26" s="245"/>
      <c r="H26" s="245"/>
      <c r="I26" s="245"/>
      <c r="J26" s="245"/>
      <c r="K26" s="294"/>
    </row>
    <row r="27" spans="1:152" ht="15" customHeight="1">
      <c r="A27" s="244"/>
      <c r="B27" s="244" t="s">
        <v>171</v>
      </c>
      <c r="C27" s="245"/>
      <c r="D27" s="245"/>
      <c r="E27" s="245"/>
      <c r="F27" s="245"/>
      <c r="G27" s="245"/>
      <c r="H27" s="245"/>
      <c r="I27" s="245"/>
      <c r="J27" s="245"/>
      <c r="K27" s="294"/>
    </row>
    <row r="28" spans="1:152" s="17" customFormat="1" ht="15" customHeight="1">
      <c r="A28" s="244" t="s">
        <v>172</v>
      </c>
      <c r="B28" s="245"/>
      <c r="C28" s="245"/>
      <c r="D28" s="245"/>
      <c r="E28" s="245"/>
      <c r="F28" s="245"/>
      <c r="G28" s="245"/>
      <c r="H28" s="245"/>
      <c r="I28" s="245"/>
      <c r="J28" s="245"/>
      <c r="K28" s="294"/>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row>
    <row r="29" spans="1:152" ht="15" customHeight="1">
      <c r="A29" s="245"/>
      <c r="B29" s="245" t="s">
        <v>135</v>
      </c>
      <c r="C29" s="245"/>
      <c r="D29" s="245" t="s">
        <v>178</v>
      </c>
      <c r="E29" s="245"/>
      <c r="F29" s="245"/>
      <c r="G29" s="245" t="s">
        <v>179</v>
      </c>
      <c r="H29" s="245"/>
      <c r="I29" s="245"/>
      <c r="J29" s="245"/>
      <c r="K29" s="294"/>
    </row>
    <row r="30" spans="1:152" s="17" customFormat="1">
      <c r="A30" s="244"/>
      <c r="B30" s="266" t="s">
        <v>180</v>
      </c>
      <c r="C30" s="266"/>
      <c r="D30" s="266" t="s">
        <v>181</v>
      </c>
      <c r="E30" s="245"/>
      <c r="F30" s="245"/>
      <c r="G30" s="245"/>
      <c r="H30" s="245"/>
      <c r="I30" s="245"/>
      <c r="J30" s="245"/>
      <c r="K30" s="294"/>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row>
    <row r="31" spans="1:152" s="17" customFormat="1">
      <c r="A31" s="317" t="s">
        <v>173</v>
      </c>
      <c r="B31" s="317"/>
      <c r="C31" s="317"/>
      <c r="D31" s="317"/>
      <c r="E31" s="317"/>
      <c r="F31" s="317"/>
      <c r="G31" s="317"/>
      <c r="H31" s="317"/>
      <c r="I31" s="317"/>
      <c r="J31" s="317"/>
      <c r="K31" s="294"/>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row>
    <row r="32" spans="1:152">
      <c r="A32" s="245"/>
      <c r="B32" s="244" t="s">
        <v>136</v>
      </c>
      <c r="C32" s="245"/>
      <c r="D32" s="245"/>
      <c r="E32" s="245"/>
      <c r="F32" s="245" t="s">
        <v>161</v>
      </c>
      <c r="G32" s="245"/>
      <c r="H32" s="245"/>
      <c r="I32" s="245"/>
      <c r="J32" s="245"/>
      <c r="K32" s="294"/>
    </row>
    <row r="33" spans="1:152" s="17" customFormat="1" ht="15" customHeight="1">
      <c r="A33" s="245"/>
      <c r="B33" s="245" t="s">
        <v>182</v>
      </c>
      <c r="C33" s="245"/>
      <c r="D33" s="245"/>
      <c r="E33" s="245"/>
      <c r="F33" s="245" t="s">
        <v>174</v>
      </c>
      <c r="G33" s="245"/>
      <c r="H33" s="245"/>
      <c r="I33" s="245"/>
      <c r="J33" s="245"/>
      <c r="K33" s="294"/>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row>
    <row r="34" spans="1:152">
      <c r="A34" s="320" t="s">
        <v>175</v>
      </c>
      <c r="B34" s="320"/>
      <c r="C34" s="320"/>
      <c r="D34" s="320"/>
      <c r="E34" s="320"/>
      <c r="F34" s="320"/>
      <c r="G34" s="320"/>
      <c r="H34" s="320"/>
      <c r="I34" s="320"/>
      <c r="J34" s="320"/>
      <c r="K34" s="320"/>
    </row>
    <row r="35" spans="1:152" ht="13.2" customHeight="1">
      <c r="A35" s="320"/>
      <c r="B35" s="320"/>
      <c r="C35" s="320"/>
      <c r="D35" s="320"/>
      <c r="E35" s="320"/>
      <c r="F35" s="320"/>
      <c r="G35" s="320"/>
      <c r="H35" s="320"/>
      <c r="I35" s="320"/>
      <c r="J35" s="320"/>
      <c r="K35" s="320"/>
    </row>
    <row r="36" spans="1:152">
      <c r="A36" s="320"/>
      <c r="B36" s="320"/>
      <c r="C36" s="320"/>
      <c r="D36" s="320"/>
      <c r="E36" s="320"/>
      <c r="F36" s="320"/>
      <c r="G36" s="320"/>
      <c r="H36" s="320"/>
      <c r="I36" s="320"/>
      <c r="J36" s="320"/>
      <c r="K36" s="320"/>
    </row>
    <row r="37" spans="1:152">
      <c r="A37" s="317" t="s">
        <v>160</v>
      </c>
      <c r="B37" s="317"/>
      <c r="C37" s="317"/>
      <c r="D37" s="317"/>
      <c r="E37" s="317"/>
      <c r="F37" s="317"/>
      <c r="G37" s="317"/>
      <c r="H37" s="317"/>
      <c r="I37" s="317"/>
      <c r="J37" s="317"/>
      <c r="K37" s="294"/>
    </row>
    <row r="38" spans="1:152">
      <c r="A38" s="316" t="s">
        <v>162</v>
      </c>
      <c r="B38" s="316"/>
      <c r="C38" s="316"/>
      <c r="D38" s="316"/>
      <c r="E38" s="316"/>
      <c r="F38" s="316"/>
      <c r="G38" s="316"/>
      <c r="H38" s="316"/>
      <c r="I38" s="316"/>
      <c r="J38" s="316"/>
      <c r="K38" s="316"/>
    </row>
    <row r="39" spans="1:152" s="17" customFormat="1" ht="15" customHeight="1">
      <c r="A39" s="316"/>
      <c r="B39" s="316"/>
      <c r="C39" s="316"/>
      <c r="D39" s="316"/>
      <c r="E39" s="316"/>
      <c r="F39" s="316"/>
      <c r="G39" s="316"/>
      <c r="H39" s="316"/>
      <c r="I39" s="316"/>
      <c r="J39" s="316"/>
      <c r="K39" s="316"/>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row>
    <row r="40" spans="1:152">
      <c r="A40" s="291"/>
      <c r="B40" s="291"/>
      <c r="C40" s="291"/>
      <c r="D40" s="291"/>
      <c r="E40" s="291"/>
      <c r="F40" s="291"/>
      <c r="G40" s="291"/>
      <c r="H40" s="291"/>
      <c r="I40" s="291"/>
      <c r="J40" s="291"/>
      <c r="K40" s="294"/>
    </row>
    <row r="41" spans="1:152" s="17" customFormat="1">
      <c r="A41" s="243" t="s">
        <v>137</v>
      </c>
      <c r="B41" s="243"/>
      <c r="C41" s="243"/>
      <c r="D41" s="243"/>
      <c r="E41" s="243"/>
      <c r="F41" s="243"/>
      <c r="G41" s="243"/>
      <c r="H41" s="243"/>
      <c r="I41" s="243"/>
      <c r="J41" s="243"/>
      <c r="K41" s="295"/>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row>
    <row r="42" spans="1:152">
      <c r="A42" s="317" t="s">
        <v>163</v>
      </c>
      <c r="B42" s="317"/>
      <c r="C42" s="317"/>
      <c r="D42" s="317"/>
      <c r="E42" s="317"/>
      <c r="F42" s="317"/>
      <c r="G42" s="317"/>
      <c r="H42" s="317"/>
      <c r="I42" s="317"/>
      <c r="J42" s="317"/>
      <c r="K42" s="294"/>
    </row>
    <row r="43" spans="1:152">
      <c r="A43" s="317" t="s">
        <v>164</v>
      </c>
      <c r="B43" s="317"/>
      <c r="C43" s="317"/>
      <c r="D43" s="317"/>
      <c r="E43" s="317"/>
      <c r="F43" s="317"/>
      <c r="G43" s="317"/>
      <c r="H43" s="317"/>
      <c r="I43" s="317"/>
      <c r="J43" s="317"/>
      <c r="K43" s="294"/>
    </row>
    <row r="44" spans="1:152">
      <c r="A44" s="317"/>
      <c r="B44" s="317"/>
      <c r="C44" s="317"/>
      <c r="D44" s="317"/>
      <c r="E44" s="317"/>
      <c r="F44" s="317"/>
      <c r="G44" s="317"/>
      <c r="H44" s="317"/>
      <c r="I44" s="317"/>
      <c r="J44" s="317"/>
      <c r="K44" s="294"/>
    </row>
    <row r="45" spans="1:152">
      <c r="A45" s="244" t="s">
        <v>138</v>
      </c>
      <c r="B45" s="241"/>
      <c r="C45" s="241"/>
      <c r="D45" s="241"/>
      <c r="E45" s="241"/>
      <c r="F45" s="241"/>
      <c r="G45" s="241"/>
      <c r="H45" s="241"/>
      <c r="I45" s="241"/>
      <c r="J45" s="241"/>
      <c r="K45" s="294"/>
    </row>
    <row r="46" spans="1:152">
      <c r="A46" s="244" t="s">
        <v>139</v>
      </c>
      <c r="B46" s="241"/>
      <c r="C46" s="241"/>
      <c r="D46" s="241"/>
      <c r="E46" s="241"/>
      <c r="F46" s="241"/>
      <c r="G46" s="241"/>
      <c r="H46" s="241"/>
      <c r="I46" s="241"/>
      <c r="J46" s="241"/>
      <c r="K46" s="294"/>
    </row>
    <row r="47" spans="1:152">
      <c r="A47" s="317" t="s">
        <v>184</v>
      </c>
      <c r="B47" s="317"/>
      <c r="C47" s="317"/>
      <c r="D47" s="317"/>
      <c r="E47" s="317"/>
      <c r="F47" s="317"/>
      <c r="G47" s="317"/>
      <c r="H47" s="317"/>
      <c r="I47" s="317"/>
      <c r="J47" s="317"/>
      <c r="K47" s="294"/>
    </row>
    <row r="48" spans="1:152" ht="12.75" customHeight="1">
      <c r="A48" s="316" t="s">
        <v>140</v>
      </c>
      <c r="B48" s="316"/>
      <c r="C48" s="316"/>
      <c r="D48" s="316"/>
      <c r="E48" s="316"/>
      <c r="F48" s="316"/>
      <c r="G48" s="316"/>
      <c r="H48" s="316"/>
      <c r="I48" s="316"/>
      <c r="J48" s="316"/>
      <c r="K48" s="316"/>
    </row>
    <row r="49" spans="1:152" ht="13.2" customHeight="1">
      <c r="A49" s="316"/>
      <c r="B49" s="316"/>
      <c r="C49" s="316"/>
      <c r="D49" s="316"/>
      <c r="E49" s="316"/>
      <c r="F49" s="316"/>
      <c r="G49" s="316"/>
      <c r="H49" s="316"/>
      <c r="I49" s="316"/>
      <c r="J49" s="316"/>
      <c r="K49" s="316"/>
    </row>
    <row r="50" spans="1:152" ht="12.75" customHeight="1">
      <c r="A50" s="241"/>
      <c r="B50" s="241"/>
      <c r="C50" s="241"/>
      <c r="D50" s="241"/>
      <c r="E50" s="241"/>
      <c r="F50" s="241"/>
      <c r="G50" s="241"/>
      <c r="H50" s="241"/>
      <c r="I50" s="314"/>
      <c r="J50" s="315"/>
      <c r="K50" s="294"/>
    </row>
    <row r="51" spans="1:152">
      <c r="A51" s="241"/>
      <c r="B51" s="241"/>
      <c r="C51" s="241"/>
      <c r="D51" s="241"/>
      <c r="E51" s="241"/>
      <c r="F51" s="241"/>
      <c r="G51" s="241"/>
      <c r="H51" s="241"/>
      <c r="I51" s="292"/>
      <c r="J51" s="293"/>
      <c r="K51" s="294"/>
    </row>
    <row r="52" spans="1:152" s="17" customFormat="1">
      <c r="A52" s="241"/>
      <c r="B52" s="241"/>
      <c r="C52" s="241"/>
      <c r="D52" s="241"/>
      <c r="E52" s="241"/>
      <c r="F52" s="241"/>
      <c r="G52" s="241"/>
      <c r="H52" s="241"/>
      <c r="I52" s="296"/>
      <c r="J52" s="297"/>
      <c r="K52" s="294"/>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row>
    <row r="53" spans="1:152" s="17" customFormat="1">
      <c r="A53" s="241"/>
      <c r="B53" s="241"/>
      <c r="C53" s="241"/>
      <c r="D53" s="241"/>
      <c r="E53" s="241"/>
      <c r="F53" s="241"/>
      <c r="G53" s="241"/>
      <c r="H53" s="241"/>
      <c r="I53" s="314"/>
      <c r="J53" s="315"/>
      <c r="K53" s="294"/>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row>
    <row r="54" spans="1:152">
      <c r="A54" s="245"/>
      <c r="B54" s="241"/>
      <c r="C54" s="241"/>
      <c r="D54" s="241"/>
      <c r="E54" s="241"/>
      <c r="F54" s="241"/>
      <c r="G54" s="241"/>
      <c r="H54" s="241"/>
      <c r="I54" s="314"/>
      <c r="J54" s="315"/>
      <c r="K54" s="294"/>
    </row>
    <row r="55" spans="1:152">
      <c r="A55" s="294"/>
      <c r="B55" s="294"/>
      <c r="C55" s="294"/>
      <c r="D55" s="294"/>
      <c r="E55" s="294"/>
      <c r="F55" s="294"/>
      <c r="G55" s="294"/>
      <c r="H55" s="294"/>
      <c r="I55" s="294"/>
      <c r="J55" s="294"/>
      <c r="K55" s="294"/>
    </row>
    <row r="56" spans="1:152" s="212" customFormat="1">
      <c r="A56" s="294"/>
      <c r="B56" s="294"/>
      <c r="C56" s="294"/>
      <c r="D56" s="294"/>
      <c r="E56" s="294"/>
      <c r="F56" s="294"/>
      <c r="G56" s="294"/>
      <c r="H56" s="294"/>
      <c r="I56" s="294"/>
      <c r="J56" s="294"/>
      <c r="K56" s="294"/>
    </row>
    <row r="57" spans="1:152" s="212" customFormat="1">
      <c r="A57" s="294"/>
      <c r="B57" s="294"/>
      <c r="C57" s="294"/>
      <c r="D57" s="294"/>
      <c r="E57" s="294"/>
      <c r="F57" s="294"/>
      <c r="G57" s="294"/>
      <c r="H57" s="294"/>
      <c r="I57" s="294"/>
      <c r="J57" s="294"/>
      <c r="K57" s="294"/>
    </row>
    <row r="58" spans="1:152" s="212" customFormat="1">
      <c r="A58" s="294"/>
      <c r="B58" s="294"/>
      <c r="C58" s="294"/>
      <c r="D58" s="294"/>
      <c r="E58" s="294"/>
      <c r="F58" s="294"/>
      <c r="G58" s="294"/>
      <c r="H58" s="294"/>
      <c r="I58" s="294"/>
      <c r="J58" s="294"/>
      <c r="K58" s="294"/>
    </row>
    <row r="59" spans="1:152" s="212" customFormat="1"/>
    <row r="60" spans="1:152" s="212" customFormat="1"/>
    <row r="61" spans="1:152" s="212" customFormat="1"/>
    <row r="62" spans="1:152" s="212" customFormat="1"/>
    <row r="63" spans="1:152" s="212" customFormat="1"/>
    <row r="64" spans="1:152" s="212" customFormat="1"/>
    <row r="65" s="212" customFormat="1"/>
    <row r="66" s="212" customFormat="1"/>
    <row r="67" s="212" customFormat="1"/>
    <row r="68" s="212" customFormat="1"/>
    <row r="69" s="212" customFormat="1"/>
    <row r="70" s="212" customFormat="1"/>
    <row r="71" s="212" customFormat="1"/>
    <row r="72" s="212" customFormat="1"/>
    <row r="73" s="212" customFormat="1"/>
    <row r="74" s="212" customFormat="1"/>
    <row r="75" s="212" customFormat="1"/>
    <row r="76" s="212" customFormat="1"/>
    <row r="77" s="212" customFormat="1"/>
    <row r="78" s="212" customFormat="1"/>
    <row r="79" s="212" customFormat="1"/>
    <row r="80"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pans="1:10" s="212" customFormat="1"/>
    <row r="514" spans="1:10" s="212" customFormat="1"/>
    <row r="515" spans="1:10" s="212" customFormat="1"/>
    <row r="516" spans="1:10" s="212" customFormat="1"/>
    <row r="517" spans="1:10" s="212" customFormat="1"/>
    <row r="518" spans="1:10" s="212" customFormat="1"/>
    <row r="519" spans="1:10" s="212" customFormat="1"/>
    <row r="520" spans="1:10" s="212" customFormat="1"/>
    <row r="521" spans="1:10" s="212" customFormat="1"/>
    <row r="522" spans="1:10" s="212" customFormat="1"/>
    <row r="523" spans="1:10" s="212" customFormat="1"/>
    <row r="524" spans="1:10" s="212" customFormat="1"/>
    <row r="525" spans="1:10" s="212" customFormat="1"/>
    <row r="526" spans="1:10" s="212" customFormat="1"/>
    <row r="527" spans="1:10" s="212" customFormat="1">
      <c r="A527"/>
      <c r="B527"/>
      <c r="C527"/>
      <c r="D527"/>
      <c r="E527"/>
      <c r="F527"/>
      <c r="G527"/>
      <c r="H527"/>
      <c r="I527"/>
      <c r="J527"/>
    </row>
  </sheetData>
  <sheetProtection sheet="1" objects="1" scenarios="1"/>
  <mergeCells count="14">
    <mergeCell ref="A31:J31"/>
    <mergeCell ref="A43:J44"/>
    <mergeCell ref="A42:J42"/>
    <mergeCell ref="A5:K9"/>
    <mergeCell ref="A13:K16"/>
    <mergeCell ref="A20:K21"/>
    <mergeCell ref="A34:K36"/>
    <mergeCell ref="A38:K39"/>
    <mergeCell ref="I54:J54"/>
    <mergeCell ref="A48:K49"/>
    <mergeCell ref="A37:J37"/>
    <mergeCell ref="A47:J47"/>
    <mergeCell ref="I50:J50"/>
    <mergeCell ref="I53:J53"/>
  </mergeCells>
  <pageMargins left="0.5" right="0.5" top="0.5" bottom="0.5" header="0.3" footer="0.3"/>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123"/>
  <sheetViews>
    <sheetView showGridLines="0" view="pageBreakPreview" topLeftCell="A19" zoomScaleNormal="100" zoomScaleSheetLayoutView="100" workbookViewId="0">
      <selection activeCell="D38" sqref="D38"/>
    </sheetView>
  </sheetViews>
  <sheetFormatPr defaultColWidth="9.109375" defaultRowHeight="13.2"/>
  <cols>
    <col min="1" max="21" width="6.44140625" style="84" customWidth="1"/>
    <col min="22" max="16384" width="9.109375" style="84"/>
  </cols>
  <sheetData>
    <row r="1" spans="1:29">
      <c r="I1" s="87"/>
      <c r="K1" s="160"/>
      <c r="L1" s="160"/>
      <c r="O1" s="322" t="s">
        <v>0</v>
      </c>
      <c r="P1" s="322"/>
      <c r="Q1" s="322"/>
      <c r="R1" s="323" t="str">
        <f>'[1]Application Cover'!B38</f>
        <v/>
      </c>
      <c r="S1" s="323"/>
      <c r="T1" s="323"/>
      <c r="U1" s="323"/>
      <c r="V1" s="85"/>
      <c r="W1" s="85"/>
      <c r="X1" s="85"/>
      <c r="Y1" s="85"/>
      <c r="Z1" s="85"/>
      <c r="AA1" s="85"/>
      <c r="AB1" s="85"/>
      <c r="AC1" s="85"/>
    </row>
    <row r="2" spans="1:29" ht="18" customHeight="1">
      <c r="A2" s="324" t="str">
        <f>'[1]Application Cover'!A4:J4</f>
        <v xml:space="preserve"> Premium Efficiency Motor Rebate - Retrofit</v>
      </c>
      <c r="B2" s="324"/>
      <c r="C2" s="324"/>
      <c r="D2" s="324"/>
      <c r="E2" s="324"/>
      <c r="F2" s="324"/>
      <c r="G2" s="324"/>
      <c r="H2" s="324"/>
      <c r="I2" s="324"/>
      <c r="J2" s="324"/>
      <c r="K2" s="324"/>
      <c r="L2" s="324"/>
      <c r="M2" s="324"/>
      <c r="N2" s="324"/>
      <c r="O2" s="324"/>
      <c r="P2" s="324"/>
      <c r="Q2" s="324"/>
      <c r="R2" s="324"/>
      <c r="S2" s="324"/>
      <c r="T2" s="324"/>
      <c r="U2" s="324"/>
      <c r="V2" s="85"/>
      <c r="W2" s="85"/>
      <c r="X2" s="85"/>
      <c r="Y2" s="85"/>
      <c r="Z2" s="85"/>
      <c r="AA2" s="85"/>
      <c r="AB2" s="85"/>
      <c r="AC2" s="85"/>
    </row>
    <row r="3" spans="1:29" ht="18" customHeight="1">
      <c r="A3" s="324" t="str">
        <f>'[1]Application Cover'!A5:J5</f>
        <v>2016 Rebate Application</v>
      </c>
      <c r="B3" s="324"/>
      <c r="C3" s="324"/>
      <c r="D3" s="324"/>
      <c r="E3" s="324"/>
      <c r="F3" s="324"/>
      <c r="G3" s="324"/>
      <c r="H3" s="324"/>
      <c r="I3" s="324"/>
      <c r="J3" s="324"/>
      <c r="K3" s="324"/>
      <c r="L3" s="324"/>
      <c r="M3" s="324"/>
      <c r="N3" s="324"/>
      <c r="O3" s="324"/>
      <c r="P3" s="324"/>
      <c r="Q3" s="324"/>
      <c r="R3" s="324"/>
      <c r="S3" s="324"/>
      <c r="T3" s="324"/>
      <c r="U3" s="324"/>
      <c r="V3" s="85"/>
      <c r="W3" s="85"/>
      <c r="X3" s="85"/>
      <c r="Y3" s="85"/>
      <c r="Z3" s="85"/>
      <c r="AA3" s="85"/>
      <c r="AB3" s="85"/>
      <c r="AC3" s="85"/>
    </row>
    <row r="4" spans="1:29" ht="13.8">
      <c r="A4" s="325" t="str">
        <f>'[1]Application Cover'!A6:J6</f>
        <v>(COOPERATIVE), Address, Phone</v>
      </c>
      <c r="B4" s="325"/>
      <c r="C4" s="325"/>
      <c r="D4" s="325"/>
      <c r="E4" s="325"/>
      <c r="F4" s="325"/>
      <c r="G4" s="325"/>
      <c r="H4" s="325"/>
      <c r="I4" s="325"/>
      <c r="J4" s="325"/>
      <c r="K4" s="325"/>
      <c r="L4" s="325"/>
      <c r="M4" s="325"/>
      <c r="N4" s="325"/>
      <c r="O4" s="325"/>
      <c r="P4" s="325"/>
      <c r="Q4" s="325"/>
      <c r="R4" s="325"/>
      <c r="S4" s="325"/>
      <c r="T4" s="325"/>
      <c r="U4" s="325"/>
      <c r="V4" s="85"/>
      <c r="W4" s="85"/>
      <c r="X4" s="85"/>
      <c r="Y4" s="85"/>
      <c r="Z4" s="85"/>
      <c r="AA4" s="85"/>
      <c r="AB4" s="85"/>
      <c r="AC4" s="85"/>
    </row>
    <row r="5" spans="1:29">
      <c r="A5" s="161"/>
      <c r="B5" s="161"/>
      <c r="C5" s="161"/>
      <c r="D5" s="161"/>
      <c r="E5" s="161"/>
      <c r="F5" s="161"/>
      <c r="G5" s="161"/>
      <c r="H5" s="161"/>
      <c r="I5" s="161"/>
      <c r="J5" s="161"/>
      <c r="K5" s="161"/>
      <c r="L5" s="161"/>
      <c r="M5" s="161"/>
      <c r="N5" s="161"/>
      <c r="O5" s="161"/>
      <c r="P5" s="161"/>
      <c r="Q5" s="161"/>
      <c r="R5" s="161"/>
      <c r="S5" s="161"/>
      <c r="T5" s="161"/>
      <c r="U5" s="161"/>
      <c r="V5" s="85"/>
      <c r="W5" s="85"/>
      <c r="X5" s="85"/>
      <c r="Y5" s="85"/>
      <c r="Z5" s="85"/>
      <c r="AA5" s="85"/>
      <c r="AB5" s="85"/>
      <c r="AC5" s="85"/>
    </row>
    <row r="6" spans="1:29" s="83" customFormat="1">
      <c r="A6" s="86"/>
      <c r="B6" s="86"/>
      <c r="C6" s="86"/>
      <c r="D6" s="86"/>
      <c r="E6" s="86"/>
      <c r="F6" s="86"/>
      <c r="G6" s="86"/>
      <c r="H6" s="86"/>
      <c r="I6" s="86"/>
      <c r="J6" s="86"/>
      <c r="K6" s="86"/>
      <c r="L6" s="86"/>
      <c r="M6" s="86"/>
      <c r="N6" s="86"/>
      <c r="O6" s="86"/>
      <c r="P6" s="86"/>
      <c r="Q6" s="86"/>
      <c r="R6" s="86"/>
      <c r="S6" s="86"/>
      <c r="T6" s="86"/>
      <c r="U6" s="86"/>
    </row>
    <row r="7" spans="1:29">
      <c r="A7" s="162" t="s">
        <v>94</v>
      </c>
      <c r="B7" s="163"/>
      <c r="C7" s="164"/>
      <c r="D7" s="164"/>
      <c r="E7" s="321" t="str">
        <f>'[1]Application Cover'!C10</f>
        <v/>
      </c>
      <c r="F7" s="321"/>
      <c r="G7" s="321"/>
      <c r="H7" s="321"/>
      <c r="I7" s="321"/>
      <c r="J7" s="321"/>
      <c r="K7" s="321"/>
      <c r="L7" s="321"/>
      <c r="M7" s="321"/>
      <c r="N7" s="321"/>
      <c r="O7" s="321"/>
      <c r="P7" s="321"/>
      <c r="Q7" s="321"/>
      <c r="R7" s="321"/>
      <c r="S7" s="321"/>
      <c r="T7" s="321"/>
      <c r="U7" s="321"/>
      <c r="V7" s="85"/>
      <c r="W7" s="85"/>
      <c r="X7" s="85"/>
      <c r="Y7" s="85"/>
      <c r="Z7" s="85"/>
      <c r="AA7" s="85"/>
      <c r="AB7" s="85"/>
      <c r="AC7" s="85"/>
    </row>
    <row r="8" spans="1:29">
      <c r="V8" s="165" t="s">
        <v>95</v>
      </c>
      <c r="W8" s="85"/>
      <c r="X8" s="85"/>
      <c r="Y8" s="85"/>
      <c r="Z8" s="85"/>
      <c r="AA8" s="85"/>
      <c r="AB8" s="85"/>
      <c r="AC8" s="85"/>
    </row>
    <row r="9" spans="1:29" s="83" customFormat="1" ht="79.2">
      <c r="A9" s="166" t="s">
        <v>81</v>
      </c>
      <c r="B9" s="167"/>
      <c r="C9" s="167"/>
      <c r="D9" s="167"/>
      <c r="E9" s="167"/>
      <c r="F9" s="167"/>
      <c r="G9" s="167"/>
      <c r="H9" s="167"/>
      <c r="I9" s="167"/>
      <c r="J9" s="167"/>
      <c r="K9" s="167"/>
      <c r="L9" s="167"/>
      <c r="M9" s="167"/>
      <c r="N9" s="167"/>
      <c r="O9" s="167"/>
      <c r="P9" s="167"/>
      <c r="Q9" s="167"/>
      <c r="R9" s="167"/>
      <c r="S9" s="167"/>
      <c r="T9" s="167"/>
      <c r="U9" s="167"/>
      <c r="V9" s="168" t="s">
        <v>60</v>
      </c>
      <c r="W9" s="168" t="s">
        <v>82</v>
      </c>
      <c r="X9" s="168" t="s">
        <v>96</v>
      </c>
      <c r="Y9" s="168" t="s">
        <v>97</v>
      </c>
      <c r="Z9" s="168" t="s">
        <v>98</v>
      </c>
      <c r="AA9" s="169" t="s">
        <v>99</v>
      </c>
      <c r="AB9" s="170" t="s">
        <v>100</v>
      </c>
    </row>
    <row r="10" spans="1:29">
      <c r="A10" s="330" t="s">
        <v>101</v>
      </c>
      <c r="B10" s="331"/>
      <c r="C10" s="331"/>
      <c r="D10" s="331"/>
      <c r="E10" s="331"/>
      <c r="F10" s="331"/>
      <c r="G10" s="332"/>
      <c r="H10" s="330" t="s">
        <v>102</v>
      </c>
      <c r="I10" s="331"/>
      <c r="J10" s="331"/>
      <c r="K10" s="331"/>
      <c r="L10" s="331"/>
      <c r="M10" s="331"/>
      <c r="N10" s="332"/>
      <c r="O10" s="330" t="s">
        <v>103</v>
      </c>
      <c r="P10" s="331"/>
      <c r="Q10" s="331"/>
      <c r="R10" s="331"/>
      <c r="S10" s="331"/>
      <c r="T10" s="331"/>
      <c r="U10" s="332"/>
      <c r="V10" s="171">
        <v>1</v>
      </c>
      <c r="W10" s="171">
        <v>1200</v>
      </c>
      <c r="X10" s="171" t="s">
        <v>104</v>
      </c>
      <c r="Y10" s="172">
        <v>0.82499999999999996</v>
      </c>
      <c r="Z10" s="172">
        <v>0.76300000000000001</v>
      </c>
      <c r="AA10" s="173">
        <v>271</v>
      </c>
      <c r="AB10" s="174"/>
      <c r="AC10" s="85"/>
    </row>
    <row r="11" spans="1:29" ht="17.25" customHeight="1">
      <c r="A11" s="333" t="s">
        <v>38</v>
      </c>
      <c r="B11" s="335" t="s">
        <v>86</v>
      </c>
      <c r="C11" s="335" t="s">
        <v>87</v>
      </c>
      <c r="D11" s="326" t="s">
        <v>105</v>
      </c>
      <c r="E11" s="326" t="s">
        <v>106</v>
      </c>
      <c r="F11" s="328" t="s">
        <v>90</v>
      </c>
      <c r="G11" s="328"/>
      <c r="H11" s="328" t="s">
        <v>38</v>
      </c>
      <c r="I11" s="335" t="s">
        <v>86</v>
      </c>
      <c r="J11" s="335" t="s">
        <v>87</v>
      </c>
      <c r="K11" s="326" t="s">
        <v>105</v>
      </c>
      <c r="L11" s="326" t="s">
        <v>106</v>
      </c>
      <c r="M11" s="328" t="s">
        <v>90</v>
      </c>
      <c r="N11" s="328"/>
      <c r="O11" s="328" t="s">
        <v>38</v>
      </c>
      <c r="P11" s="335" t="s">
        <v>86</v>
      </c>
      <c r="Q11" s="335" t="s">
        <v>87</v>
      </c>
      <c r="R11" s="326" t="s">
        <v>105</v>
      </c>
      <c r="S11" s="326" t="s">
        <v>106</v>
      </c>
      <c r="T11" s="328" t="s">
        <v>90</v>
      </c>
      <c r="U11" s="328"/>
      <c r="V11" s="175">
        <v>1.5</v>
      </c>
      <c r="W11" s="175">
        <v>1200</v>
      </c>
      <c r="X11" s="175" t="s">
        <v>104</v>
      </c>
      <c r="Y11" s="176">
        <v>0.86499999999999999</v>
      </c>
      <c r="Z11" s="176">
        <v>0.77400000000000002</v>
      </c>
      <c r="AA11" s="173">
        <v>300.05</v>
      </c>
      <c r="AB11" s="174"/>
      <c r="AC11" s="85"/>
    </row>
    <row r="12" spans="1:29" ht="14.25" customHeight="1">
      <c r="A12" s="334"/>
      <c r="B12" s="336"/>
      <c r="C12" s="336"/>
      <c r="D12" s="337"/>
      <c r="E12" s="327"/>
      <c r="F12" s="177" t="s">
        <v>5</v>
      </c>
      <c r="G12" s="177" t="s">
        <v>6</v>
      </c>
      <c r="H12" s="329"/>
      <c r="I12" s="336"/>
      <c r="J12" s="336"/>
      <c r="K12" s="337"/>
      <c r="L12" s="327"/>
      <c r="M12" s="177" t="s">
        <v>5</v>
      </c>
      <c r="N12" s="177" t="s">
        <v>6</v>
      </c>
      <c r="O12" s="329"/>
      <c r="P12" s="336"/>
      <c r="Q12" s="336"/>
      <c r="R12" s="337"/>
      <c r="S12" s="327"/>
      <c r="T12" s="177" t="s">
        <v>5</v>
      </c>
      <c r="U12" s="177" t="s">
        <v>6</v>
      </c>
      <c r="V12" s="175">
        <v>2</v>
      </c>
      <c r="W12" s="175">
        <v>1200</v>
      </c>
      <c r="X12" s="175" t="s">
        <v>104</v>
      </c>
      <c r="Y12" s="176">
        <v>0.875</v>
      </c>
      <c r="Z12" s="176">
        <v>0.78500000000000003</v>
      </c>
      <c r="AA12" s="173">
        <v>327.8</v>
      </c>
      <c r="AB12" s="174"/>
      <c r="AC12" s="85"/>
    </row>
    <row r="13" spans="1:29">
      <c r="A13" s="178">
        <v>1</v>
      </c>
      <c r="B13" s="179">
        <v>0</v>
      </c>
      <c r="C13" s="179">
        <v>0</v>
      </c>
      <c r="D13" s="180">
        <v>76.3</v>
      </c>
      <c r="E13" s="181">
        <v>82.5</v>
      </c>
      <c r="F13" s="182">
        <f t="shared" ref="F13:F31" si="0">IF(B13&gt;0,((A13*0.746*0.75)/(D13/100))-((A13*0.746*0.75)/(E13/100)),0)*B13</f>
        <v>0</v>
      </c>
      <c r="G13" s="183">
        <f t="shared" ref="G13:G31" si="1">C13*F13</f>
        <v>0</v>
      </c>
      <c r="H13" s="178">
        <v>1</v>
      </c>
      <c r="I13" s="179">
        <v>0</v>
      </c>
      <c r="J13" s="179">
        <v>0</v>
      </c>
      <c r="K13" s="180">
        <v>76.3</v>
      </c>
      <c r="L13" s="181">
        <v>85.5</v>
      </c>
      <c r="M13" s="182">
        <f>IF(I13&gt;0,((H13*0.746*0.75)/(K13/100))-((H13*0.746*0.75)/(L13/100)),0)*I13</f>
        <v>0</v>
      </c>
      <c r="N13" s="183">
        <f>J13*M13</f>
        <v>0</v>
      </c>
      <c r="O13" s="178">
        <v>1</v>
      </c>
      <c r="P13" s="179">
        <v>0</v>
      </c>
      <c r="Q13" s="179">
        <v>0</v>
      </c>
      <c r="R13" s="180">
        <v>76.3</v>
      </c>
      <c r="S13" s="181">
        <v>77</v>
      </c>
      <c r="T13" s="182"/>
      <c r="U13" s="183"/>
      <c r="V13" s="175">
        <v>3</v>
      </c>
      <c r="W13" s="175">
        <v>1200</v>
      </c>
      <c r="X13" s="175" t="s">
        <v>104</v>
      </c>
      <c r="Y13" s="176">
        <v>0.88500000000000001</v>
      </c>
      <c r="Z13" s="176">
        <v>0.80599999999999994</v>
      </c>
      <c r="AA13" s="173">
        <v>434.2</v>
      </c>
      <c r="AB13" s="174"/>
      <c r="AC13" s="85"/>
    </row>
    <row r="14" spans="1:29">
      <c r="A14" s="178">
        <v>1.5</v>
      </c>
      <c r="B14" s="179">
        <v>0</v>
      </c>
      <c r="C14" s="179">
        <v>0</v>
      </c>
      <c r="D14" s="180">
        <v>77.400000000000006</v>
      </c>
      <c r="E14" s="181">
        <v>86.5</v>
      </c>
      <c r="F14" s="182">
        <f t="shared" si="0"/>
        <v>0</v>
      </c>
      <c r="G14" s="183">
        <f t="shared" si="1"/>
        <v>0</v>
      </c>
      <c r="H14" s="178">
        <v>1.5</v>
      </c>
      <c r="I14" s="179">
        <v>0</v>
      </c>
      <c r="J14" s="179">
        <v>0</v>
      </c>
      <c r="K14" s="180">
        <v>77.400000000000006</v>
      </c>
      <c r="L14" s="181">
        <v>86.5</v>
      </c>
      <c r="M14" s="182">
        <f>IF(I14&gt;0,((H14*0.746*0.75)/(K14/100))-((H14*0.746*0.75)/(L14/100)),0)*I14</f>
        <v>0</v>
      </c>
      <c r="N14" s="183">
        <f>J14*M14</f>
        <v>0</v>
      </c>
      <c r="O14" s="178">
        <v>1.5</v>
      </c>
      <c r="P14" s="179">
        <v>0</v>
      </c>
      <c r="Q14" s="179">
        <v>0</v>
      </c>
      <c r="R14" s="180">
        <v>77.400000000000006</v>
      </c>
      <c r="S14" s="181">
        <v>84</v>
      </c>
      <c r="T14" s="182">
        <f t="shared" ref="T14:T31" si="2">IF(P14&gt;0,((O14*0.746*0.75)/(R14/100))-((O14*0.746*0.75)/(S14/100)),0)*P14</f>
        <v>0</v>
      </c>
      <c r="U14" s="183">
        <f t="shared" ref="U14:U31" si="3">Q14*T14</f>
        <v>0</v>
      </c>
      <c r="V14" s="175">
        <v>5</v>
      </c>
      <c r="W14" s="175">
        <v>1200</v>
      </c>
      <c r="X14" s="175" t="s">
        <v>104</v>
      </c>
      <c r="Y14" s="176">
        <v>0.89500000000000002</v>
      </c>
      <c r="Z14" s="176">
        <v>0.83200000000000007</v>
      </c>
      <c r="AA14" s="173">
        <v>546.45000000000005</v>
      </c>
      <c r="AB14" s="174"/>
      <c r="AC14" s="85"/>
    </row>
    <row r="15" spans="1:29">
      <c r="A15" s="178">
        <v>2</v>
      </c>
      <c r="B15" s="179">
        <v>0</v>
      </c>
      <c r="C15" s="179">
        <v>0</v>
      </c>
      <c r="D15" s="180">
        <v>78.5</v>
      </c>
      <c r="E15" s="181">
        <v>87.5</v>
      </c>
      <c r="F15" s="182">
        <f t="shared" si="0"/>
        <v>0</v>
      </c>
      <c r="G15" s="183">
        <f t="shared" si="1"/>
        <v>0</v>
      </c>
      <c r="H15" s="178">
        <v>2</v>
      </c>
      <c r="I15" s="179">
        <v>0</v>
      </c>
      <c r="J15" s="179">
        <v>0</v>
      </c>
      <c r="K15" s="180">
        <v>78.5</v>
      </c>
      <c r="L15" s="181">
        <v>86.5</v>
      </c>
      <c r="M15" s="182">
        <f>IF(I15&gt;0,((H15*0.746*0.75)/(K15/100))-((H15*0.746*0.75)/(L15/100)),0)*I15</f>
        <v>0</v>
      </c>
      <c r="N15" s="183">
        <f>J15*M15</f>
        <v>0</v>
      </c>
      <c r="O15" s="178">
        <v>2</v>
      </c>
      <c r="P15" s="179">
        <v>0</v>
      </c>
      <c r="Q15" s="179">
        <v>0</v>
      </c>
      <c r="R15" s="180">
        <v>78.5</v>
      </c>
      <c r="S15" s="181">
        <v>85.5</v>
      </c>
      <c r="T15" s="182">
        <f t="shared" si="2"/>
        <v>0</v>
      </c>
      <c r="U15" s="183">
        <f t="shared" si="3"/>
        <v>0</v>
      </c>
      <c r="V15" s="175">
        <v>7.5</v>
      </c>
      <c r="W15" s="175">
        <v>1200</v>
      </c>
      <c r="X15" s="175" t="s">
        <v>104</v>
      </c>
      <c r="Y15" s="176">
        <v>0.90200000000000002</v>
      </c>
      <c r="Z15" s="176">
        <v>0.85299999999999998</v>
      </c>
      <c r="AA15" s="173">
        <v>682.75</v>
      </c>
      <c r="AB15" s="174"/>
      <c r="AC15" s="85"/>
    </row>
    <row r="16" spans="1:29">
      <c r="A16" s="178">
        <v>3</v>
      </c>
      <c r="B16" s="179">
        <v>0</v>
      </c>
      <c r="C16" s="179">
        <v>0</v>
      </c>
      <c r="D16" s="180">
        <v>80.599999999999994</v>
      </c>
      <c r="E16" s="181">
        <v>88.5</v>
      </c>
      <c r="F16" s="182">
        <f t="shared" si="0"/>
        <v>0</v>
      </c>
      <c r="G16" s="183">
        <f t="shared" si="1"/>
        <v>0</v>
      </c>
      <c r="H16" s="178">
        <v>3</v>
      </c>
      <c r="I16" s="179">
        <v>0</v>
      </c>
      <c r="J16" s="179">
        <v>0</v>
      </c>
      <c r="K16" s="180">
        <v>80.599999999999994</v>
      </c>
      <c r="L16" s="181">
        <v>89.5</v>
      </c>
      <c r="M16" s="182">
        <f>IF(I16&gt;0,((H16*0.746*0.75)/(K16/100))-((H16*0.746*0.75)/(L16/100)),0)*I16</f>
        <v>0</v>
      </c>
      <c r="N16" s="183">
        <f>J16*M16</f>
        <v>0</v>
      </c>
      <c r="O16" s="178">
        <v>3</v>
      </c>
      <c r="P16" s="179">
        <v>0</v>
      </c>
      <c r="Q16" s="179">
        <v>0</v>
      </c>
      <c r="R16" s="180">
        <v>80.599999999999994</v>
      </c>
      <c r="S16" s="181">
        <v>85.5</v>
      </c>
      <c r="T16" s="182">
        <f t="shared" si="2"/>
        <v>0</v>
      </c>
      <c r="U16" s="183">
        <f t="shared" si="3"/>
        <v>0</v>
      </c>
      <c r="V16" s="175">
        <v>10</v>
      </c>
      <c r="W16" s="175">
        <v>1200</v>
      </c>
      <c r="X16" s="175" t="s">
        <v>104</v>
      </c>
      <c r="Y16" s="176">
        <v>0.91700000000000004</v>
      </c>
      <c r="Z16" s="176">
        <v>0.86299999999999999</v>
      </c>
      <c r="AA16" s="173">
        <v>803.45</v>
      </c>
      <c r="AB16" s="174"/>
      <c r="AC16" s="85"/>
    </row>
    <row r="17" spans="1:29">
      <c r="A17" s="178">
        <v>5</v>
      </c>
      <c r="B17" s="179">
        <v>0</v>
      </c>
      <c r="C17" s="179">
        <v>0</v>
      </c>
      <c r="D17" s="180">
        <v>83.2</v>
      </c>
      <c r="E17" s="181">
        <v>89.5</v>
      </c>
      <c r="F17" s="182">
        <f t="shared" si="0"/>
        <v>0</v>
      </c>
      <c r="G17" s="183">
        <f t="shared" si="1"/>
        <v>0</v>
      </c>
      <c r="H17" s="178">
        <v>5</v>
      </c>
      <c r="I17" s="179">
        <v>0</v>
      </c>
      <c r="J17" s="179">
        <v>0</v>
      </c>
      <c r="K17" s="180">
        <v>83.2</v>
      </c>
      <c r="L17" s="181">
        <v>89.5</v>
      </c>
      <c r="M17" s="182">
        <f>IF(I17&gt;0,((H17*0.746*0.75)/(K17/100))-((H17*0.746*0.75)/(L17/100)),0)*I17</f>
        <v>0</v>
      </c>
      <c r="N17" s="183">
        <f>J17*M17</f>
        <v>0</v>
      </c>
      <c r="O17" s="178">
        <v>5</v>
      </c>
      <c r="P17" s="179">
        <v>0</v>
      </c>
      <c r="Q17" s="179">
        <v>0</v>
      </c>
      <c r="R17" s="180">
        <v>83.2</v>
      </c>
      <c r="S17" s="181">
        <v>86.5</v>
      </c>
      <c r="T17" s="182">
        <f t="shared" si="2"/>
        <v>0</v>
      </c>
      <c r="U17" s="183">
        <f t="shared" si="3"/>
        <v>0</v>
      </c>
      <c r="V17" s="175">
        <v>15</v>
      </c>
      <c r="W17" s="175">
        <v>1200</v>
      </c>
      <c r="X17" s="175" t="s">
        <v>104</v>
      </c>
      <c r="Y17" s="176">
        <v>0.91700000000000004</v>
      </c>
      <c r="Z17" s="176">
        <v>0.872</v>
      </c>
      <c r="AA17" s="173">
        <v>1041.8</v>
      </c>
      <c r="AB17" s="174"/>
      <c r="AC17" s="85"/>
    </row>
    <row r="18" spans="1:29">
      <c r="A18" s="178">
        <v>7.5</v>
      </c>
      <c r="B18" s="179">
        <v>0</v>
      </c>
      <c r="C18" s="179">
        <v>0</v>
      </c>
      <c r="D18" s="180">
        <v>85.3</v>
      </c>
      <c r="E18" s="181">
        <v>90.2</v>
      </c>
      <c r="F18" s="182">
        <f t="shared" si="0"/>
        <v>0</v>
      </c>
      <c r="G18" s="183">
        <f t="shared" si="1"/>
        <v>0</v>
      </c>
      <c r="H18" s="178">
        <v>7.5</v>
      </c>
      <c r="I18" s="179">
        <v>0</v>
      </c>
      <c r="J18" s="179">
        <v>0</v>
      </c>
      <c r="K18" s="180">
        <v>85.3</v>
      </c>
      <c r="L18" s="181">
        <v>91</v>
      </c>
      <c r="M18" s="182">
        <f t="shared" ref="M18:M31" si="4">IF(I18&gt;0,((H18*0.746*0.75)/(K18/100))-((H18*0.746*0.75)/(L18/100)),0)*I18</f>
        <v>0</v>
      </c>
      <c r="N18" s="183">
        <f t="shared" ref="N18:N31" si="5">J18*M18</f>
        <v>0</v>
      </c>
      <c r="O18" s="178">
        <v>7.5</v>
      </c>
      <c r="P18" s="179">
        <v>0</v>
      </c>
      <c r="Q18" s="179">
        <v>0</v>
      </c>
      <c r="R18" s="180">
        <v>85.3</v>
      </c>
      <c r="S18" s="181">
        <v>88.5</v>
      </c>
      <c r="T18" s="182">
        <f t="shared" si="2"/>
        <v>0</v>
      </c>
      <c r="U18" s="183">
        <f t="shared" si="3"/>
        <v>0</v>
      </c>
      <c r="V18" s="175">
        <v>20</v>
      </c>
      <c r="W18" s="175">
        <v>1200</v>
      </c>
      <c r="X18" s="175" t="s">
        <v>104</v>
      </c>
      <c r="Y18" s="176">
        <v>0.92400000000000004</v>
      </c>
      <c r="Z18" s="176">
        <v>0.88099999999999989</v>
      </c>
      <c r="AA18" s="173">
        <v>1250.9000000000001</v>
      </c>
      <c r="AB18" s="174"/>
      <c r="AC18" s="85"/>
    </row>
    <row r="19" spans="1:29">
      <c r="A19" s="178">
        <v>10</v>
      </c>
      <c r="B19" s="179">
        <v>0</v>
      </c>
      <c r="C19" s="179">
        <v>0</v>
      </c>
      <c r="D19" s="180">
        <v>86.3</v>
      </c>
      <c r="E19" s="181">
        <v>91.7</v>
      </c>
      <c r="F19" s="182">
        <f t="shared" si="0"/>
        <v>0</v>
      </c>
      <c r="G19" s="183">
        <f t="shared" si="1"/>
        <v>0</v>
      </c>
      <c r="H19" s="178">
        <v>10</v>
      </c>
      <c r="I19" s="179">
        <v>0</v>
      </c>
      <c r="J19" s="179">
        <v>0</v>
      </c>
      <c r="K19" s="180">
        <v>86.3</v>
      </c>
      <c r="L19" s="181">
        <v>91.7</v>
      </c>
      <c r="M19" s="182">
        <f t="shared" si="4"/>
        <v>0</v>
      </c>
      <c r="N19" s="183">
        <f t="shared" si="5"/>
        <v>0</v>
      </c>
      <c r="O19" s="178">
        <v>10</v>
      </c>
      <c r="P19" s="179">
        <v>0</v>
      </c>
      <c r="Q19" s="179">
        <v>0</v>
      </c>
      <c r="R19" s="180">
        <v>86.3</v>
      </c>
      <c r="S19" s="181">
        <v>89.5</v>
      </c>
      <c r="T19" s="182">
        <f t="shared" si="2"/>
        <v>0</v>
      </c>
      <c r="U19" s="183">
        <f t="shared" si="3"/>
        <v>0</v>
      </c>
      <c r="V19" s="175">
        <v>25</v>
      </c>
      <c r="W19" s="175">
        <v>1200</v>
      </c>
      <c r="X19" s="175" t="s">
        <v>104</v>
      </c>
      <c r="Y19" s="176">
        <v>0.93</v>
      </c>
      <c r="Z19" s="176">
        <v>0.88900000000000001</v>
      </c>
      <c r="AA19" s="173">
        <v>1532.15</v>
      </c>
      <c r="AB19" s="174"/>
      <c r="AC19" s="85"/>
    </row>
    <row r="20" spans="1:29">
      <c r="A20" s="178">
        <v>15</v>
      </c>
      <c r="B20" s="179">
        <v>0</v>
      </c>
      <c r="C20" s="179">
        <v>0</v>
      </c>
      <c r="D20" s="180">
        <v>87.2</v>
      </c>
      <c r="E20" s="181">
        <v>91.7</v>
      </c>
      <c r="F20" s="182">
        <f t="shared" si="0"/>
        <v>0</v>
      </c>
      <c r="G20" s="183">
        <f t="shared" si="1"/>
        <v>0</v>
      </c>
      <c r="H20" s="178">
        <v>15</v>
      </c>
      <c r="I20" s="179">
        <v>0</v>
      </c>
      <c r="J20" s="179">
        <v>0</v>
      </c>
      <c r="K20" s="180">
        <v>87.2</v>
      </c>
      <c r="L20" s="181">
        <v>93</v>
      </c>
      <c r="M20" s="182">
        <f t="shared" si="4"/>
        <v>0</v>
      </c>
      <c r="N20" s="183">
        <f t="shared" si="5"/>
        <v>0</v>
      </c>
      <c r="O20" s="178">
        <v>15</v>
      </c>
      <c r="P20" s="179">
        <v>0</v>
      </c>
      <c r="Q20" s="179">
        <v>0</v>
      </c>
      <c r="R20" s="180">
        <v>87.2</v>
      </c>
      <c r="S20" s="181">
        <v>90.2</v>
      </c>
      <c r="T20" s="182">
        <f t="shared" si="2"/>
        <v>0</v>
      </c>
      <c r="U20" s="183">
        <f t="shared" si="3"/>
        <v>0</v>
      </c>
      <c r="V20" s="175">
        <v>30</v>
      </c>
      <c r="W20" s="175">
        <v>1200</v>
      </c>
      <c r="X20" s="175" t="s">
        <v>104</v>
      </c>
      <c r="Y20" s="176">
        <v>0.93599999999999994</v>
      </c>
      <c r="Z20" s="176">
        <v>0.89400000000000002</v>
      </c>
      <c r="AA20" s="173">
        <v>1660</v>
      </c>
      <c r="AB20" s="174"/>
      <c r="AC20" s="85"/>
    </row>
    <row r="21" spans="1:29">
      <c r="A21" s="178">
        <v>20</v>
      </c>
      <c r="B21" s="179">
        <v>0</v>
      </c>
      <c r="C21" s="179">
        <v>0</v>
      </c>
      <c r="D21" s="180">
        <v>88.1</v>
      </c>
      <c r="E21" s="181">
        <v>92.4</v>
      </c>
      <c r="F21" s="182">
        <f t="shared" si="0"/>
        <v>0</v>
      </c>
      <c r="G21" s="183">
        <f t="shared" si="1"/>
        <v>0</v>
      </c>
      <c r="H21" s="178">
        <v>20</v>
      </c>
      <c r="I21" s="179">
        <v>0</v>
      </c>
      <c r="J21" s="179">
        <v>0</v>
      </c>
      <c r="K21" s="180">
        <v>88.1</v>
      </c>
      <c r="L21" s="181">
        <v>93</v>
      </c>
      <c r="M21" s="182">
        <f t="shared" si="4"/>
        <v>0</v>
      </c>
      <c r="N21" s="183">
        <f t="shared" si="5"/>
        <v>0</v>
      </c>
      <c r="O21" s="178">
        <v>20</v>
      </c>
      <c r="P21" s="179">
        <v>0</v>
      </c>
      <c r="Q21" s="179">
        <v>0</v>
      </c>
      <c r="R21" s="180">
        <v>88.1</v>
      </c>
      <c r="S21" s="181">
        <v>91</v>
      </c>
      <c r="T21" s="182">
        <f t="shared" si="2"/>
        <v>0</v>
      </c>
      <c r="U21" s="183">
        <f t="shared" si="3"/>
        <v>0</v>
      </c>
      <c r="V21" s="175">
        <v>40</v>
      </c>
      <c r="W21" s="175">
        <v>1200</v>
      </c>
      <c r="X21" s="175" t="s">
        <v>104</v>
      </c>
      <c r="Y21" s="176">
        <v>0.94099999999999995</v>
      </c>
      <c r="Z21" s="176">
        <v>0.89700000000000002</v>
      </c>
      <c r="AA21" s="173">
        <v>2409.25</v>
      </c>
      <c r="AB21" s="174"/>
      <c r="AC21" s="85"/>
    </row>
    <row r="22" spans="1:29">
      <c r="A22" s="178">
        <v>25</v>
      </c>
      <c r="B22" s="179">
        <v>0</v>
      </c>
      <c r="C22" s="179">
        <v>0</v>
      </c>
      <c r="D22" s="180">
        <v>88.9</v>
      </c>
      <c r="E22" s="181">
        <v>93</v>
      </c>
      <c r="F22" s="182">
        <f t="shared" si="0"/>
        <v>0</v>
      </c>
      <c r="G22" s="183">
        <f t="shared" si="1"/>
        <v>0</v>
      </c>
      <c r="H22" s="178">
        <v>25</v>
      </c>
      <c r="I22" s="179">
        <v>0</v>
      </c>
      <c r="J22" s="179">
        <v>0</v>
      </c>
      <c r="K22" s="180">
        <v>88.9</v>
      </c>
      <c r="L22" s="181">
        <v>93.6</v>
      </c>
      <c r="M22" s="182">
        <f t="shared" si="4"/>
        <v>0</v>
      </c>
      <c r="N22" s="183">
        <f t="shared" si="5"/>
        <v>0</v>
      </c>
      <c r="O22" s="178">
        <v>25</v>
      </c>
      <c r="P22" s="179">
        <v>0</v>
      </c>
      <c r="Q22" s="179">
        <v>0</v>
      </c>
      <c r="R22" s="180">
        <v>88.9</v>
      </c>
      <c r="S22" s="181">
        <v>91.7</v>
      </c>
      <c r="T22" s="182">
        <f t="shared" si="2"/>
        <v>0</v>
      </c>
      <c r="U22" s="183">
        <f t="shared" si="3"/>
        <v>0</v>
      </c>
      <c r="V22" s="175">
        <v>50</v>
      </c>
      <c r="W22" s="175">
        <v>1200</v>
      </c>
      <c r="X22" s="175" t="s">
        <v>104</v>
      </c>
      <c r="Y22" s="176">
        <v>0.94099999999999995</v>
      </c>
      <c r="Z22" s="176">
        <v>0.89900000000000002</v>
      </c>
      <c r="AA22" s="173">
        <v>2794.3</v>
      </c>
      <c r="AB22" s="174"/>
      <c r="AC22" s="85"/>
    </row>
    <row r="23" spans="1:29">
      <c r="A23" s="178">
        <v>30</v>
      </c>
      <c r="B23" s="179">
        <v>0</v>
      </c>
      <c r="C23" s="179">
        <v>0</v>
      </c>
      <c r="D23" s="180">
        <v>89.4</v>
      </c>
      <c r="E23" s="181">
        <v>93.6</v>
      </c>
      <c r="F23" s="182">
        <f t="shared" si="0"/>
        <v>0</v>
      </c>
      <c r="G23" s="183">
        <f t="shared" si="1"/>
        <v>0</v>
      </c>
      <c r="H23" s="178">
        <v>30</v>
      </c>
      <c r="I23" s="179">
        <v>0</v>
      </c>
      <c r="J23" s="179">
        <v>0</v>
      </c>
      <c r="K23" s="180">
        <v>89.4</v>
      </c>
      <c r="L23" s="181">
        <v>94.1</v>
      </c>
      <c r="M23" s="182">
        <f t="shared" si="4"/>
        <v>0</v>
      </c>
      <c r="N23" s="183">
        <f t="shared" si="5"/>
        <v>0</v>
      </c>
      <c r="O23" s="178">
        <v>30</v>
      </c>
      <c r="P23" s="179">
        <v>0</v>
      </c>
      <c r="Q23" s="179">
        <v>0</v>
      </c>
      <c r="R23" s="180">
        <v>89.4</v>
      </c>
      <c r="S23" s="181">
        <v>91.7</v>
      </c>
      <c r="T23" s="182">
        <f t="shared" si="2"/>
        <v>0</v>
      </c>
      <c r="U23" s="183">
        <f t="shared" si="3"/>
        <v>0</v>
      </c>
      <c r="V23" s="175">
        <v>60</v>
      </c>
      <c r="W23" s="175">
        <v>1200</v>
      </c>
      <c r="X23" s="175" t="s">
        <v>104</v>
      </c>
      <c r="Y23" s="176">
        <v>0.94499999999999995</v>
      </c>
      <c r="Z23" s="176">
        <v>0.90400000000000003</v>
      </c>
      <c r="AA23" s="173">
        <v>3338.6</v>
      </c>
      <c r="AB23" s="174"/>
      <c r="AC23" s="85"/>
    </row>
    <row r="24" spans="1:29">
      <c r="A24" s="178">
        <v>40</v>
      </c>
      <c r="B24" s="179">
        <v>0</v>
      </c>
      <c r="C24" s="179">
        <v>0</v>
      </c>
      <c r="D24" s="180">
        <v>89.7</v>
      </c>
      <c r="E24" s="181">
        <v>94.1</v>
      </c>
      <c r="F24" s="182">
        <f t="shared" si="0"/>
        <v>0</v>
      </c>
      <c r="G24" s="183">
        <f t="shared" si="1"/>
        <v>0</v>
      </c>
      <c r="H24" s="178">
        <v>40</v>
      </c>
      <c r="I24" s="179">
        <v>0</v>
      </c>
      <c r="J24" s="179">
        <v>0</v>
      </c>
      <c r="K24" s="180">
        <v>89.7</v>
      </c>
      <c r="L24" s="181">
        <v>94.1</v>
      </c>
      <c r="M24" s="182">
        <f t="shared" si="4"/>
        <v>0</v>
      </c>
      <c r="N24" s="183">
        <f t="shared" si="5"/>
        <v>0</v>
      </c>
      <c r="O24" s="178">
        <v>40</v>
      </c>
      <c r="P24" s="179">
        <v>0</v>
      </c>
      <c r="Q24" s="179">
        <v>0</v>
      </c>
      <c r="R24" s="180">
        <v>89.7</v>
      </c>
      <c r="S24" s="181">
        <v>92.4</v>
      </c>
      <c r="T24" s="182">
        <f t="shared" si="2"/>
        <v>0</v>
      </c>
      <c r="U24" s="183">
        <f t="shared" si="3"/>
        <v>0</v>
      </c>
      <c r="V24" s="175">
        <v>75</v>
      </c>
      <c r="W24" s="175">
        <v>1200</v>
      </c>
      <c r="X24" s="175" t="s">
        <v>104</v>
      </c>
      <c r="Y24" s="176">
        <v>0.94499999999999995</v>
      </c>
      <c r="Z24" s="176">
        <v>0.90900000000000003</v>
      </c>
      <c r="AA24" s="173">
        <v>3923.4</v>
      </c>
      <c r="AB24" s="174"/>
      <c r="AC24" s="85"/>
    </row>
    <row r="25" spans="1:29">
      <c r="A25" s="178">
        <v>50</v>
      </c>
      <c r="B25" s="179">
        <v>0</v>
      </c>
      <c r="C25" s="179">
        <v>0</v>
      </c>
      <c r="D25" s="180">
        <v>88.9</v>
      </c>
      <c r="E25" s="181">
        <v>94.1</v>
      </c>
      <c r="F25" s="182">
        <f t="shared" si="0"/>
        <v>0</v>
      </c>
      <c r="G25" s="183">
        <f t="shared" si="1"/>
        <v>0</v>
      </c>
      <c r="H25" s="178">
        <v>50</v>
      </c>
      <c r="I25" s="179">
        <v>0</v>
      </c>
      <c r="J25" s="179">
        <v>0</v>
      </c>
      <c r="K25" s="180">
        <v>88.9</v>
      </c>
      <c r="L25" s="181">
        <v>94.5</v>
      </c>
      <c r="M25" s="182">
        <f t="shared" si="4"/>
        <v>0</v>
      </c>
      <c r="N25" s="183">
        <f t="shared" si="5"/>
        <v>0</v>
      </c>
      <c r="O25" s="178">
        <v>50</v>
      </c>
      <c r="P25" s="179">
        <v>0</v>
      </c>
      <c r="Q25" s="179">
        <v>0</v>
      </c>
      <c r="R25" s="180">
        <v>88.9</v>
      </c>
      <c r="S25" s="181">
        <v>93</v>
      </c>
      <c r="T25" s="182">
        <f t="shared" si="2"/>
        <v>0</v>
      </c>
      <c r="U25" s="183">
        <f t="shared" si="3"/>
        <v>0</v>
      </c>
      <c r="V25" s="175">
        <v>100</v>
      </c>
      <c r="W25" s="175">
        <v>1200</v>
      </c>
      <c r="X25" s="175" t="s">
        <v>104</v>
      </c>
      <c r="Y25" s="176">
        <v>0.95</v>
      </c>
      <c r="Z25" s="176">
        <v>0.90900000000000003</v>
      </c>
      <c r="AA25" s="173">
        <v>4700.6000000000004</v>
      </c>
      <c r="AB25" s="174"/>
      <c r="AC25" s="85"/>
    </row>
    <row r="26" spans="1:29">
      <c r="A26" s="178">
        <v>60</v>
      </c>
      <c r="B26" s="179">
        <v>0</v>
      </c>
      <c r="C26" s="179">
        <v>0</v>
      </c>
      <c r="D26" s="180">
        <v>90.4</v>
      </c>
      <c r="E26" s="181">
        <v>94.5</v>
      </c>
      <c r="F26" s="182">
        <f t="shared" si="0"/>
        <v>0</v>
      </c>
      <c r="G26" s="183">
        <f t="shared" si="1"/>
        <v>0</v>
      </c>
      <c r="H26" s="178">
        <v>60</v>
      </c>
      <c r="I26" s="179">
        <v>0</v>
      </c>
      <c r="J26" s="179">
        <v>0</v>
      </c>
      <c r="K26" s="180">
        <v>90.4</v>
      </c>
      <c r="L26" s="181">
        <v>95</v>
      </c>
      <c r="M26" s="182">
        <f t="shared" si="4"/>
        <v>0</v>
      </c>
      <c r="N26" s="183">
        <f t="shared" si="5"/>
        <v>0</v>
      </c>
      <c r="O26" s="178">
        <v>60</v>
      </c>
      <c r="P26" s="179">
        <v>0</v>
      </c>
      <c r="Q26" s="179">
        <v>0</v>
      </c>
      <c r="R26" s="180">
        <v>90.4</v>
      </c>
      <c r="S26" s="181">
        <v>93.6</v>
      </c>
      <c r="T26" s="182">
        <f t="shared" si="2"/>
        <v>0</v>
      </c>
      <c r="U26" s="183">
        <f t="shared" si="3"/>
        <v>0</v>
      </c>
      <c r="V26" s="175">
        <v>125</v>
      </c>
      <c r="W26" s="175">
        <v>1200</v>
      </c>
      <c r="X26" s="175" t="s">
        <v>104</v>
      </c>
      <c r="Y26" s="176">
        <v>0.95</v>
      </c>
      <c r="Z26" s="176">
        <v>0.91299999999999992</v>
      </c>
      <c r="AA26" s="173">
        <v>5410.2</v>
      </c>
      <c r="AB26" s="174"/>
      <c r="AC26" s="85"/>
    </row>
    <row r="27" spans="1:29">
      <c r="A27" s="178">
        <v>75</v>
      </c>
      <c r="B27" s="179">
        <v>0</v>
      </c>
      <c r="C27" s="179">
        <v>0</v>
      </c>
      <c r="D27" s="180">
        <v>90.9</v>
      </c>
      <c r="E27" s="181">
        <v>94.5</v>
      </c>
      <c r="F27" s="182">
        <f>IF(B27&gt;0,((A27*0.746*0.75)/(D27/100))-((A27*0.746*0.75)/(E27/100)),0)*B27</f>
        <v>0</v>
      </c>
      <c r="G27" s="183">
        <f t="shared" si="1"/>
        <v>0</v>
      </c>
      <c r="H27" s="178">
        <v>75</v>
      </c>
      <c r="I27" s="179">
        <v>0</v>
      </c>
      <c r="J27" s="179">
        <v>0</v>
      </c>
      <c r="K27" s="180">
        <v>90.9</v>
      </c>
      <c r="L27" s="181">
        <v>95</v>
      </c>
      <c r="M27" s="182">
        <f t="shared" si="4"/>
        <v>0</v>
      </c>
      <c r="N27" s="183">
        <f t="shared" si="5"/>
        <v>0</v>
      </c>
      <c r="O27" s="178">
        <v>75</v>
      </c>
      <c r="P27" s="179">
        <v>0</v>
      </c>
      <c r="Q27" s="179">
        <v>0</v>
      </c>
      <c r="R27" s="180">
        <v>90.9</v>
      </c>
      <c r="S27" s="181">
        <v>93.6</v>
      </c>
      <c r="T27" s="182">
        <f>IF(P27&gt;0,((O27*0.746*0.75)/(R27/100))-((O27*0.746*0.75)/(S27/100)),0)*P27</f>
        <v>0</v>
      </c>
      <c r="U27" s="183">
        <f t="shared" si="3"/>
        <v>0</v>
      </c>
      <c r="V27" s="175">
        <v>150</v>
      </c>
      <c r="W27" s="175">
        <v>1200</v>
      </c>
      <c r="X27" s="175" t="s">
        <v>104</v>
      </c>
      <c r="Y27" s="176">
        <v>0.95400000000000007</v>
      </c>
      <c r="Z27" s="176">
        <v>0.91700000000000004</v>
      </c>
      <c r="AA27" s="173">
        <v>6108.55</v>
      </c>
      <c r="AB27" s="174"/>
      <c r="AC27" s="85"/>
    </row>
    <row r="28" spans="1:29">
      <c r="A28" s="178">
        <v>100</v>
      </c>
      <c r="B28" s="179">
        <v>0</v>
      </c>
      <c r="C28" s="179">
        <v>0</v>
      </c>
      <c r="D28" s="180">
        <v>90.9</v>
      </c>
      <c r="E28" s="181">
        <v>95</v>
      </c>
      <c r="F28" s="182">
        <f t="shared" si="0"/>
        <v>0</v>
      </c>
      <c r="G28" s="183">
        <f t="shared" si="1"/>
        <v>0</v>
      </c>
      <c r="H28" s="178">
        <v>100</v>
      </c>
      <c r="I28" s="179">
        <v>0</v>
      </c>
      <c r="J28" s="179">
        <v>0</v>
      </c>
      <c r="K28" s="180">
        <v>90.9</v>
      </c>
      <c r="L28" s="181">
        <v>95.4</v>
      </c>
      <c r="M28" s="182">
        <f>IF(I28&gt;0,((H28*0.746*0.75)/(K28/100))-((H28*0.746*0.75)/(L28/100)),0)*I28</f>
        <v>0</v>
      </c>
      <c r="N28" s="183">
        <f t="shared" si="5"/>
        <v>0</v>
      </c>
      <c r="O28" s="178">
        <v>100</v>
      </c>
      <c r="P28" s="179">
        <v>0</v>
      </c>
      <c r="Q28" s="179">
        <v>0</v>
      </c>
      <c r="R28" s="180">
        <v>90.9</v>
      </c>
      <c r="S28" s="181">
        <v>93.6</v>
      </c>
      <c r="T28" s="182">
        <f>IF(P28&gt;0,((O28*0.746*0.75)/(R28/100))-((O28*0.746*0.75)/(S28/100)),0)*P28</f>
        <v>0</v>
      </c>
      <c r="U28" s="183">
        <f t="shared" si="3"/>
        <v>0</v>
      </c>
      <c r="V28" s="175">
        <v>200</v>
      </c>
      <c r="W28" s="175">
        <v>1200</v>
      </c>
      <c r="X28" s="175" t="s">
        <v>104</v>
      </c>
      <c r="Y28" s="176">
        <v>0.95400000000000007</v>
      </c>
      <c r="Z28" s="176">
        <v>0.92500000000000004</v>
      </c>
      <c r="AA28" s="173">
        <v>8231.25</v>
      </c>
      <c r="AB28" s="174"/>
      <c r="AC28" s="85"/>
    </row>
    <row r="29" spans="1:29">
      <c r="A29" s="178">
        <v>125</v>
      </c>
      <c r="B29" s="179">
        <v>0</v>
      </c>
      <c r="C29" s="179">
        <v>0</v>
      </c>
      <c r="D29" s="180">
        <v>91.3</v>
      </c>
      <c r="E29" s="181">
        <v>95</v>
      </c>
      <c r="F29" s="182">
        <f t="shared" si="0"/>
        <v>0</v>
      </c>
      <c r="G29" s="183">
        <f t="shared" si="1"/>
        <v>0</v>
      </c>
      <c r="H29" s="178">
        <v>125</v>
      </c>
      <c r="I29" s="179">
        <v>0</v>
      </c>
      <c r="J29" s="179">
        <v>0</v>
      </c>
      <c r="K29" s="180">
        <v>91.3</v>
      </c>
      <c r="L29" s="181">
        <v>95.4</v>
      </c>
      <c r="M29" s="182">
        <f t="shared" si="4"/>
        <v>0</v>
      </c>
      <c r="N29" s="183">
        <f t="shared" si="5"/>
        <v>0</v>
      </c>
      <c r="O29" s="178">
        <v>125</v>
      </c>
      <c r="P29" s="179">
        <v>0</v>
      </c>
      <c r="Q29" s="179">
        <v>0</v>
      </c>
      <c r="R29" s="180">
        <v>91.3</v>
      </c>
      <c r="S29" s="181">
        <v>94.1</v>
      </c>
      <c r="T29" s="182">
        <f t="shared" si="2"/>
        <v>0</v>
      </c>
      <c r="U29" s="183">
        <f t="shared" si="3"/>
        <v>0</v>
      </c>
      <c r="V29" s="175">
        <v>1</v>
      </c>
      <c r="W29" s="175">
        <v>1800</v>
      </c>
      <c r="X29" s="175" t="s">
        <v>104</v>
      </c>
      <c r="Y29" s="176">
        <v>0.85499999999999998</v>
      </c>
      <c r="Z29" s="176">
        <v>0.76300000000000001</v>
      </c>
      <c r="AA29" s="173">
        <v>243.7</v>
      </c>
      <c r="AB29" s="172">
        <v>0.76300000000000001</v>
      </c>
      <c r="AC29" s="85"/>
    </row>
    <row r="30" spans="1:29">
      <c r="A30" s="178">
        <v>150</v>
      </c>
      <c r="B30" s="179">
        <v>0</v>
      </c>
      <c r="C30" s="179">
        <v>0</v>
      </c>
      <c r="D30" s="180">
        <v>91.7</v>
      </c>
      <c r="E30" s="181">
        <v>95.4</v>
      </c>
      <c r="F30" s="182">
        <f t="shared" si="0"/>
        <v>0</v>
      </c>
      <c r="G30" s="183">
        <f t="shared" si="1"/>
        <v>0</v>
      </c>
      <c r="H30" s="178">
        <v>150</v>
      </c>
      <c r="I30" s="179">
        <v>0</v>
      </c>
      <c r="J30" s="179">
        <v>0</v>
      </c>
      <c r="K30" s="180">
        <v>91.7</v>
      </c>
      <c r="L30" s="181">
        <v>95.8</v>
      </c>
      <c r="M30" s="182">
        <f t="shared" si="4"/>
        <v>0</v>
      </c>
      <c r="N30" s="183">
        <f t="shared" si="5"/>
        <v>0</v>
      </c>
      <c r="O30" s="178">
        <v>150</v>
      </c>
      <c r="P30" s="179">
        <v>0</v>
      </c>
      <c r="Q30" s="179">
        <v>0</v>
      </c>
      <c r="R30" s="180">
        <v>91.7</v>
      </c>
      <c r="S30" s="181">
        <v>94.1</v>
      </c>
      <c r="T30" s="182">
        <f t="shared" si="2"/>
        <v>0</v>
      </c>
      <c r="U30" s="183">
        <f t="shared" si="3"/>
        <v>0</v>
      </c>
      <c r="V30" s="175">
        <v>1.5</v>
      </c>
      <c r="W30" s="175">
        <v>1800</v>
      </c>
      <c r="X30" s="175" t="s">
        <v>104</v>
      </c>
      <c r="Y30" s="176">
        <v>0.86499999999999999</v>
      </c>
      <c r="Z30" s="176">
        <v>0.77400000000000002</v>
      </c>
      <c r="AA30" s="173">
        <v>248.05</v>
      </c>
      <c r="AB30" s="176">
        <v>0.77400000000000002</v>
      </c>
      <c r="AC30" s="85"/>
    </row>
    <row r="31" spans="1:29">
      <c r="A31" s="184">
        <v>200</v>
      </c>
      <c r="B31" s="185">
        <v>0</v>
      </c>
      <c r="C31" s="185">
        <v>0</v>
      </c>
      <c r="D31" s="186">
        <v>92.5</v>
      </c>
      <c r="E31" s="187">
        <v>95.4</v>
      </c>
      <c r="F31" s="188">
        <f t="shared" si="0"/>
        <v>0</v>
      </c>
      <c r="G31" s="189">
        <f t="shared" si="1"/>
        <v>0</v>
      </c>
      <c r="H31" s="184">
        <v>200</v>
      </c>
      <c r="I31" s="185">
        <v>0</v>
      </c>
      <c r="J31" s="185">
        <v>0</v>
      </c>
      <c r="K31" s="186">
        <v>92.5</v>
      </c>
      <c r="L31" s="187">
        <v>95.8</v>
      </c>
      <c r="M31" s="188">
        <f t="shared" si="4"/>
        <v>0</v>
      </c>
      <c r="N31" s="189">
        <f t="shared" si="5"/>
        <v>0</v>
      </c>
      <c r="O31" s="184">
        <v>200</v>
      </c>
      <c r="P31" s="185">
        <v>0</v>
      </c>
      <c r="Q31" s="185">
        <v>0</v>
      </c>
      <c r="R31" s="186">
        <v>92.5</v>
      </c>
      <c r="S31" s="187">
        <v>95</v>
      </c>
      <c r="T31" s="188">
        <f t="shared" si="2"/>
        <v>0</v>
      </c>
      <c r="U31" s="189">
        <f t="shared" si="3"/>
        <v>0</v>
      </c>
      <c r="V31" s="175">
        <v>2</v>
      </c>
      <c r="W31" s="175">
        <v>1800</v>
      </c>
      <c r="X31" s="175" t="s">
        <v>104</v>
      </c>
      <c r="Y31" s="176">
        <v>0.86499999999999999</v>
      </c>
      <c r="Z31" s="176">
        <v>0.78500000000000003</v>
      </c>
      <c r="AA31" s="173">
        <v>279.05</v>
      </c>
      <c r="AB31" s="176">
        <v>0.78500000000000003</v>
      </c>
      <c r="AC31" s="85"/>
    </row>
    <row r="32" spans="1:29">
      <c r="A32" s="190"/>
      <c r="B32" s="190"/>
      <c r="C32" s="190"/>
      <c r="D32" s="180"/>
      <c r="E32" s="181"/>
      <c r="F32" s="191">
        <f>SUM(F13:F31)</f>
        <v>0</v>
      </c>
      <c r="G32" s="192">
        <f>SUM(G13:G31)</f>
        <v>0</v>
      </c>
      <c r="H32" s="190"/>
      <c r="I32" s="190"/>
      <c r="J32" s="190"/>
      <c r="K32" s="180"/>
      <c r="L32" s="181"/>
      <c r="M32" s="191">
        <f>SUM(M13:M31)</f>
        <v>0</v>
      </c>
      <c r="N32" s="192">
        <f>SUM(N13:N31)</f>
        <v>0</v>
      </c>
      <c r="O32" s="190"/>
      <c r="P32" s="190"/>
      <c r="Q32" s="190"/>
      <c r="R32" s="180"/>
      <c r="S32" s="181"/>
      <c r="T32" s="191">
        <f>SUM(T13:T31)</f>
        <v>0</v>
      </c>
      <c r="U32" s="192">
        <f>SUM(U13:U31)</f>
        <v>0</v>
      </c>
      <c r="V32" s="175">
        <v>3</v>
      </c>
      <c r="W32" s="175">
        <v>1800</v>
      </c>
      <c r="X32" s="175" t="s">
        <v>104</v>
      </c>
      <c r="Y32" s="176">
        <v>0.89500000000000002</v>
      </c>
      <c r="Z32" s="176">
        <v>0.80599999999999994</v>
      </c>
      <c r="AA32" s="173">
        <v>293.14999999999998</v>
      </c>
      <c r="AB32" s="176">
        <v>0.80599999999999994</v>
      </c>
      <c r="AC32" s="85"/>
    </row>
    <row r="33" spans="1:29">
      <c r="V33" s="175">
        <v>5</v>
      </c>
      <c r="W33" s="175">
        <v>1800</v>
      </c>
      <c r="X33" s="175" t="s">
        <v>104</v>
      </c>
      <c r="Y33" s="176">
        <v>0.89500000000000002</v>
      </c>
      <c r="Z33" s="176">
        <v>0.83200000000000007</v>
      </c>
      <c r="AA33" s="173">
        <v>337.15</v>
      </c>
      <c r="AB33" s="176">
        <v>0.83200000000000007</v>
      </c>
      <c r="AC33" s="85"/>
    </row>
    <row r="34" spans="1:29" s="83" customFormat="1" ht="15">
      <c r="A34" s="166" t="s">
        <v>107</v>
      </c>
      <c r="B34" s="167"/>
      <c r="C34" s="167"/>
      <c r="D34" s="167"/>
      <c r="E34" s="167"/>
      <c r="F34" s="167"/>
      <c r="G34" s="167"/>
      <c r="H34" s="167"/>
      <c r="I34" s="167"/>
      <c r="J34" s="167"/>
      <c r="K34" s="167"/>
      <c r="L34" s="167"/>
      <c r="M34" s="167"/>
      <c r="N34" s="167"/>
      <c r="O34" s="167"/>
      <c r="P34" s="167"/>
      <c r="Q34" s="167"/>
      <c r="R34" s="167"/>
      <c r="S34" s="167"/>
      <c r="T34" s="167"/>
      <c r="U34" s="167"/>
      <c r="V34" s="175">
        <v>7.5</v>
      </c>
      <c r="W34" s="175">
        <v>1800</v>
      </c>
      <c r="X34" s="175" t="s">
        <v>104</v>
      </c>
      <c r="Y34" s="176">
        <v>0.91</v>
      </c>
      <c r="Z34" s="176">
        <v>0.85299999999999998</v>
      </c>
      <c r="AA34" s="173">
        <v>466.95</v>
      </c>
      <c r="AB34" s="176">
        <v>0.85299999999999998</v>
      </c>
    </row>
    <row r="35" spans="1:29">
      <c r="A35" s="330" t="s">
        <v>101</v>
      </c>
      <c r="B35" s="331"/>
      <c r="C35" s="331"/>
      <c r="D35" s="331"/>
      <c r="E35" s="331"/>
      <c r="F35" s="331"/>
      <c r="G35" s="332"/>
      <c r="H35" s="330" t="s">
        <v>102</v>
      </c>
      <c r="I35" s="331"/>
      <c r="J35" s="331"/>
      <c r="K35" s="331"/>
      <c r="L35" s="331"/>
      <c r="M35" s="331"/>
      <c r="N35" s="332"/>
      <c r="O35" s="330" t="s">
        <v>103</v>
      </c>
      <c r="P35" s="331"/>
      <c r="Q35" s="331"/>
      <c r="R35" s="331"/>
      <c r="S35" s="331"/>
      <c r="T35" s="331"/>
      <c r="U35" s="332"/>
      <c r="V35" s="175">
        <v>10</v>
      </c>
      <c r="W35" s="175">
        <v>1800</v>
      </c>
      <c r="X35" s="175" t="s">
        <v>104</v>
      </c>
      <c r="Y35" s="176">
        <v>0.91700000000000004</v>
      </c>
      <c r="Z35" s="176">
        <v>0.86299999999999999</v>
      </c>
      <c r="AA35" s="173">
        <v>533.70000000000005</v>
      </c>
      <c r="AB35" s="176">
        <v>0.86299999999999999</v>
      </c>
      <c r="AC35" s="85"/>
    </row>
    <row r="36" spans="1:29">
      <c r="A36" s="333" t="s">
        <v>38</v>
      </c>
      <c r="B36" s="335" t="s">
        <v>86</v>
      </c>
      <c r="C36" s="335" t="s">
        <v>87</v>
      </c>
      <c r="D36" s="326" t="s">
        <v>105</v>
      </c>
      <c r="E36" s="326" t="s">
        <v>106</v>
      </c>
      <c r="F36" s="328" t="s">
        <v>90</v>
      </c>
      <c r="G36" s="328"/>
      <c r="H36" s="328" t="s">
        <v>38</v>
      </c>
      <c r="I36" s="335" t="s">
        <v>86</v>
      </c>
      <c r="J36" s="335" t="s">
        <v>87</v>
      </c>
      <c r="K36" s="326" t="s">
        <v>105</v>
      </c>
      <c r="L36" s="326" t="s">
        <v>106</v>
      </c>
      <c r="M36" s="328" t="s">
        <v>90</v>
      </c>
      <c r="N36" s="328"/>
      <c r="O36" s="328" t="s">
        <v>38</v>
      </c>
      <c r="P36" s="344" t="s">
        <v>86</v>
      </c>
      <c r="Q36" s="335" t="s">
        <v>87</v>
      </c>
      <c r="R36" s="326" t="s">
        <v>105</v>
      </c>
      <c r="S36" s="326" t="s">
        <v>106</v>
      </c>
      <c r="T36" s="328" t="s">
        <v>90</v>
      </c>
      <c r="U36" s="328"/>
      <c r="V36" s="175">
        <v>15</v>
      </c>
      <c r="W36" s="175">
        <v>1800</v>
      </c>
      <c r="X36" s="175" t="s">
        <v>104</v>
      </c>
      <c r="Y36" s="176">
        <v>0.93</v>
      </c>
      <c r="Z36" s="176">
        <v>0.872</v>
      </c>
      <c r="AA36" s="173">
        <v>701.2</v>
      </c>
      <c r="AB36" s="176">
        <v>0.872</v>
      </c>
      <c r="AC36" s="85"/>
    </row>
    <row r="37" spans="1:29">
      <c r="A37" s="334"/>
      <c r="B37" s="336"/>
      <c r="C37" s="336"/>
      <c r="D37" s="337"/>
      <c r="E37" s="327"/>
      <c r="F37" s="177" t="s">
        <v>5</v>
      </c>
      <c r="G37" s="177" t="s">
        <v>6</v>
      </c>
      <c r="H37" s="329"/>
      <c r="I37" s="336"/>
      <c r="J37" s="336"/>
      <c r="K37" s="337"/>
      <c r="L37" s="327"/>
      <c r="M37" s="177" t="s">
        <v>5</v>
      </c>
      <c r="N37" s="177" t="s">
        <v>6</v>
      </c>
      <c r="O37" s="329"/>
      <c r="P37" s="345"/>
      <c r="Q37" s="336"/>
      <c r="R37" s="337"/>
      <c r="S37" s="327"/>
      <c r="T37" s="177" t="s">
        <v>5</v>
      </c>
      <c r="U37" s="177" t="s">
        <v>6</v>
      </c>
      <c r="V37" s="175">
        <v>20</v>
      </c>
      <c r="W37" s="175">
        <v>1800</v>
      </c>
      <c r="X37" s="175" t="s">
        <v>104</v>
      </c>
      <c r="Y37" s="176">
        <v>0.93</v>
      </c>
      <c r="Z37" s="176">
        <v>0.88099999999999989</v>
      </c>
      <c r="AA37" s="173">
        <v>881.05</v>
      </c>
      <c r="AB37" s="176">
        <v>0.88099999999999989</v>
      </c>
      <c r="AC37" s="85"/>
    </row>
    <row r="38" spans="1:29">
      <c r="A38" s="178">
        <v>1</v>
      </c>
      <c r="B38" s="179">
        <v>0</v>
      </c>
      <c r="C38" s="179">
        <v>0</v>
      </c>
      <c r="D38" s="180">
        <v>76.3</v>
      </c>
      <c r="E38" s="181">
        <v>82.5</v>
      </c>
      <c r="F38" s="182">
        <f>IF(B38&gt;0,((A38*0.746*0.75)/(D38/100))-((A38*0.746*0.75)/(E38/100)),0)*B38</f>
        <v>0</v>
      </c>
      <c r="G38" s="183">
        <f>C38*F38</f>
        <v>0</v>
      </c>
      <c r="H38" s="178">
        <v>1</v>
      </c>
      <c r="I38" s="179">
        <v>0</v>
      </c>
      <c r="J38" s="179">
        <v>0</v>
      </c>
      <c r="K38" s="180">
        <v>76.3</v>
      </c>
      <c r="L38" s="181">
        <v>85.5</v>
      </c>
      <c r="M38" s="182">
        <f>IF(I38&gt;0,((H38*0.746*0.75)/(K38/100))-((H38*0.746*0.75)/(L38/100)),0)*I38</f>
        <v>0</v>
      </c>
      <c r="N38" s="183">
        <f>J38*M38</f>
        <v>0</v>
      </c>
      <c r="O38" s="178">
        <v>1</v>
      </c>
      <c r="P38" s="179">
        <v>0</v>
      </c>
      <c r="Q38" s="179">
        <v>0</v>
      </c>
      <c r="R38" s="180">
        <v>76.3</v>
      </c>
      <c r="S38" s="181">
        <v>77</v>
      </c>
      <c r="T38" s="182"/>
      <c r="U38" s="183"/>
      <c r="V38" s="175">
        <v>25</v>
      </c>
      <c r="W38" s="175">
        <v>1800</v>
      </c>
      <c r="X38" s="175" t="s">
        <v>104</v>
      </c>
      <c r="Y38" s="176">
        <v>0.93599999999999994</v>
      </c>
      <c r="Z38" s="176">
        <v>0.88900000000000001</v>
      </c>
      <c r="AA38" s="173">
        <v>1027.0999999999999</v>
      </c>
      <c r="AB38" s="176">
        <v>0.88900000000000001</v>
      </c>
      <c r="AC38" s="85"/>
    </row>
    <row r="39" spans="1:29">
      <c r="A39" s="178">
        <v>1.5</v>
      </c>
      <c r="B39" s="179">
        <v>0</v>
      </c>
      <c r="C39" s="179">
        <v>0</v>
      </c>
      <c r="D39" s="180">
        <v>77.400000000000006</v>
      </c>
      <c r="E39" s="181">
        <v>87.5</v>
      </c>
      <c r="F39" s="182">
        <f t="shared" ref="F39:F56" si="6">IF(B39&gt;0,((A39*0.746*0.75)/(D39/100))-((A39*0.746*0.75)/(E39/100)),0)*B39</f>
        <v>0</v>
      </c>
      <c r="G39" s="183">
        <f t="shared" ref="G39:G56" si="7">C39*F39</f>
        <v>0</v>
      </c>
      <c r="H39" s="178">
        <v>1.5</v>
      </c>
      <c r="I39" s="179">
        <v>0</v>
      </c>
      <c r="J39" s="179">
        <v>0</v>
      </c>
      <c r="K39" s="180">
        <v>77.400000000000006</v>
      </c>
      <c r="L39" s="181">
        <v>86.5</v>
      </c>
      <c r="M39" s="182">
        <f t="shared" ref="M39:M56" si="8">IF(I39&gt;0,((H39*0.746*0.75)/(K39/100))-((H39*0.746*0.75)/(L39/100)),0)*I39</f>
        <v>0</v>
      </c>
      <c r="N39" s="183">
        <f t="shared" ref="N39:N55" si="9">J39*M39</f>
        <v>0</v>
      </c>
      <c r="O39" s="178">
        <v>1.5</v>
      </c>
      <c r="P39" s="179">
        <v>0</v>
      </c>
      <c r="Q39" s="179">
        <v>0</v>
      </c>
      <c r="R39" s="180">
        <v>77.400000000000006</v>
      </c>
      <c r="S39" s="181">
        <v>84</v>
      </c>
      <c r="T39" s="182">
        <f t="shared" ref="T39:T56" si="10">IF(P39&gt;0,((O39*0.746*0.75)/(R39/100))-((O39*0.746*0.75)/(S39/100)),0)*P39</f>
        <v>0</v>
      </c>
      <c r="U39" s="183">
        <f t="shared" ref="U39:U56" si="11">Q39*T39</f>
        <v>0</v>
      </c>
      <c r="V39" s="175">
        <v>30</v>
      </c>
      <c r="W39" s="175">
        <v>1800</v>
      </c>
      <c r="X39" s="175" t="s">
        <v>104</v>
      </c>
      <c r="Y39" s="176">
        <v>0.94099999999999995</v>
      </c>
      <c r="Z39" s="176">
        <v>0.89400000000000002</v>
      </c>
      <c r="AA39" s="173">
        <v>1151.7</v>
      </c>
      <c r="AB39" s="176">
        <v>0.89400000000000002</v>
      </c>
      <c r="AC39" s="85"/>
    </row>
    <row r="40" spans="1:29">
      <c r="A40" s="178">
        <v>2</v>
      </c>
      <c r="B40" s="179">
        <v>0</v>
      </c>
      <c r="C40" s="179">
        <v>0</v>
      </c>
      <c r="D40" s="180">
        <v>78.5</v>
      </c>
      <c r="E40" s="181">
        <v>88.5</v>
      </c>
      <c r="F40" s="182">
        <f t="shared" si="6"/>
        <v>0</v>
      </c>
      <c r="G40" s="183">
        <f t="shared" si="7"/>
        <v>0</v>
      </c>
      <c r="H40" s="178">
        <v>2</v>
      </c>
      <c r="I40" s="179">
        <v>0</v>
      </c>
      <c r="J40" s="179">
        <v>0</v>
      </c>
      <c r="K40" s="180">
        <v>78.5</v>
      </c>
      <c r="L40" s="181">
        <v>86.5</v>
      </c>
      <c r="M40" s="182">
        <f t="shared" si="8"/>
        <v>0</v>
      </c>
      <c r="N40" s="183">
        <f t="shared" si="9"/>
        <v>0</v>
      </c>
      <c r="O40" s="178">
        <v>2</v>
      </c>
      <c r="P40" s="179">
        <v>0</v>
      </c>
      <c r="Q40" s="179">
        <v>0</v>
      </c>
      <c r="R40" s="180">
        <v>78.5</v>
      </c>
      <c r="S40" s="181">
        <v>85.5</v>
      </c>
      <c r="T40" s="182">
        <f t="shared" si="10"/>
        <v>0</v>
      </c>
      <c r="U40" s="183">
        <f t="shared" si="11"/>
        <v>0</v>
      </c>
      <c r="V40" s="175">
        <v>40</v>
      </c>
      <c r="W40" s="175">
        <v>1800</v>
      </c>
      <c r="X40" s="175" t="s">
        <v>104</v>
      </c>
      <c r="Y40" s="176">
        <v>0.94099999999999995</v>
      </c>
      <c r="Z40" s="176">
        <v>0.89700000000000002</v>
      </c>
      <c r="AA40" s="173">
        <v>1464.15</v>
      </c>
      <c r="AB40" s="176">
        <v>0.89700000000000002</v>
      </c>
      <c r="AC40" s="85"/>
    </row>
    <row r="41" spans="1:29">
      <c r="A41" s="178">
        <v>3</v>
      </c>
      <c r="B41" s="179">
        <v>0</v>
      </c>
      <c r="C41" s="179">
        <v>0</v>
      </c>
      <c r="D41" s="180">
        <v>80.599999999999994</v>
      </c>
      <c r="E41" s="181">
        <v>89.5</v>
      </c>
      <c r="F41" s="182">
        <f t="shared" si="6"/>
        <v>0</v>
      </c>
      <c r="G41" s="183">
        <f t="shared" si="7"/>
        <v>0</v>
      </c>
      <c r="H41" s="178">
        <v>3</v>
      </c>
      <c r="I41" s="179">
        <v>0</v>
      </c>
      <c r="J41" s="179">
        <v>0</v>
      </c>
      <c r="K41" s="180">
        <v>80.599999999999994</v>
      </c>
      <c r="L41" s="181">
        <v>89.5</v>
      </c>
      <c r="M41" s="182">
        <f t="shared" si="8"/>
        <v>0</v>
      </c>
      <c r="N41" s="183">
        <f t="shared" si="9"/>
        <v>0</v>
      </c>
      <c r="O41" s="178">
        <v>3</v>
      </c>
      <c r="P41" s="179">
        <v>0</v>
      </c>
      <c r="Q41" s="179">
        <v>0</v>
      </c>
      <c r="R41" s="180">
        <v>80.599999999999994</v>
      </c>
      <c r="S41" s="181">
        <v>86.5</v>
      </c>
      <c r="T41" s="182">
        <f t="shared" si="10"/>
        <v>0</v>
      </c>
      <c r="U41" s="183">
        <f t="shared" si="11"/>
        <v>0</v>
      </c>
      <c r="V41" s="175">
        <v>50</v>
      </c>
      <c r="W41" s="175">
        <v>1800</v>
      </c>
      <c r="X41" s="175" t="s">
        <v>104</v>
      </c>
      <c r="Y41" s="176">
        <v>0.94499999999999995</v>
      </c>
      <c r="Z41" s="176">
        <v>0.89900000000000002</v>
      </c>
      <c r="AA41" s="173">
        <v>2033.15</v>
      </c>
      <c r="AB41" s="176">
        <v>0.89900000000000002</v>
      </c>
      <c r="AC41" s="85"/>
    </row>
    <row r="42" spans="1:29">
      <c r="A42" s="178">
        <v>5</v>
      </c>
      <c r="B42" s="179">
        <v>0</v>
      </c>
      <c r="C42" s="179">
        <v>0</v>
      </c>
      <c r="D42" s="180">
        <v>83.2</v>
      </c>
      <c r="E42" s="181">
        <v>89.5</v>
      </c>
      <c r="F42" s="182">
        <f t="shared" si="6"/>
        <v>0</v>
      </c>
      <c r="G42" s="183">
        <f t="shared" si="7"/>
        <v>0</v>
      </c>
      <c r="H42" s="178">
        <v>5</v>
      </c>
      <c r="I42" s="179">
        <v>0</v>
      </c>
      <c r="J42" s="179">
        <v>0</v>
      </c>
      <c r="K42" s="180">
        <v>83.2</v>
      </c>
      <c r="L42" s="181">
        <v>89.5</v>
      </c>
      <c r="M42" s="182">
        <f t="shared" si="8"/>
        <v>0</v>
      </c>
      <c r="N42" s="183">
        <f t="shared" si="9"/>
        <v>0</v>
      </c>
      <c r="O42" s="178">
        <v>5</v>
      </c>
      <c r="P42" s="179">
        <v>0</v>
      </c>
      <c r="Q42" s="179">
        <v>0</v>
      </c>
      <c r="R42" s="180">
        <v>83.2</v>
      </c>
      <c r="S42" s="181">
        <v>88.5</v>
      </c>
      <c r="T42" s="182">
        <f t="shared" si="10"/>
        <v>0</v>
      </c>
      <c r="U42" s="183">
        <f t="shared" si="11"/>
        <v>0</v>
      </c>
      <c r="V42" s="175">
        <v>60</v>
      </c>
      <c r="W42" s="175">
        <v>1800</v>
      </c>
      <c r="X42" s="175" t="s">
        <v>104</v>
      </c>
      <c r="Y42" s="176">
        <v>0.95</v>
      </c>
      <c r="Z42" s="176">
        <v>0.90400000000000003</v>
      </c>
      <c r="AA42" s="173">
        <v>2017.15</v>
      </c>
      <c r="AB42" s="176">
        <v>0.90400000000000003</v>
      </c>
      <c r="AC42" s="85"/>
    </row>
    <row r="43" spans="1:29">
      <c r="A43" s="178">
        <v>7.5</v>
      </c>
      <c r="B43" s="179">
        <v>0</v>
      </c>
      <c r="C43" s="179">
        <v>0</v>
      </c>
      <c r="D43" s="180">
        <v>85.3</v>
      </c>
      <c r="E43" s="181">
        <v>91</v>
      </c>
      <c r="F43" s="182">
        <f t="shared" si="6"/>
        <v>0</v>
      </c>
      <c r="G43" s="183">
        <f t="shared" si="7"/>
        <v>0</v>
      </c>
      <c r="H43" s="178">
        <v>7.5</v>
      </c>
      <c r="I43" s="179">
        <v>0</v>
      </c>
      <c r="J43" s="179">
        <v>0</v>
      </c>
      <c r="K43" s="180">
        <v>85.3</v>
      </c>
      <c r="L43" s="181">
        <v>91.7</v>
      </c>
      <c r="M43" s="182">
        <f t="shared" si="8"/>
        <v>0</v>
      </c>
      <c r="N43" s="183">
        <f t="shared" si="9"/>
        <v>0</v>
      </c>
      <c r="O43" s="178">
        <v>7.5</v>
      </c>
      <c r="P43" s="179">
        <v>0</v>
      </c>
      <c r="Q43" s="179">
        <v>0</v>
      </c>
      <c r="R43" s="180">
        <v>85.3</v>
      </c>
      <c r="S43" s="181">
        <v>89.5</v>
      </c>
      <c r="T43" s="182">
        <f t="shared" si="10"/>
        <v>0</v>
      </c>
      <c r="U43" s="183">
        <f t="shared" si="11"/>
        <v>0</v>
      </c>
      <c r="V43" s="175">
        <v>75</v>
      </c>
      <c r="W43" s="175">
        <v>1800</v>
      </c>
      <c r="X43" s="175" t="s">
        <v>104</v>
      </c>
      <c r="Y43" s="176">
        <v>0.95</v>
      </c>
      <c r="Z43" s="176">
        <v>0.90900000000000003</v>
      </c>
      <c r="AA43" s="173">
        <v>2360.15</v>
      </c>
      <c r="AB43" s="176">
        <v>0.90900000000000003</v>
      </c>
      <c r="AC43" s="85"/>
    </row>
    <row r="44" spans="1:29">
      <c r="A44" s="178">
        <v>10</v>
      </c>
      <c r="B44" s="179">
        <v>0</v>
      </c>
      <c r="C44" s="179">
        <v>0</v>
      </c>
      <c r="D44" s="180">
        <v>86.3</v>
      </c>
      <c r="E44" s="181">
        <v>91</v>
      </c>
      <c r="F44" s="182">
        <f t="shared" si="6"/>
        <v>0</v>
      </c>
      <c r="G44" s="183">
        <f t="shared" si="7"/>
        <v>0</v>
      </c>
      <c r="H44" s="178">
        <v>10</v>
      </c>
      <c r="I44" s="179">
        <v>0</v>
      </c>
      <c r="J44" s="179">
        <v>0</v>
      </c>
      <c r="K44" s="180">
        <v>86.3</v>
      </c>
      <c r="L44" s="181">
        <v>91.7</v>
      </c>
      <c r="M44" s="182">
        <f t="shared" si="8"/>
        <v>0</v>
      </c>
      <c r="N44" s="183">
        <f t="shared" si="9"/>
        <v>0</v>
      </c>
      <c r="O44" s="178">
        <v>10</v>
      </c>
      <c r="P44" s="179">
        <v>0</v>
      </c>
      <c r="Q44" s="179">
        <v>0</v>
      </c>
      <c r="R44" s="180">
        <v>86.3</v>
      </c>
      <c r="S44" s="181">
        <v>90.2</v>
      </c>
      <c r="T44" s="182">
        <f t="shared" si="10"/>
        <v>0</v>
      </c>
      <c r="U44" s="183">
        <f t="shared" si="11"/>
        <v>0</v>
      </c>
      <c r="V44" s="175">
        <v>100</v>
      </c>
      <c r="W44" s="175">
        <v>1800</v>
      </c>
      <c r="X44" s="175" t="s">
        <v>104</v>
      </c>
      <c r="Y44" s="176">
        <v>0.95400000000000007</v>
      </c>
      <c r="Z44" s="176">
        <v>0.90900000000000003</v>
      </c>
      <c r="AA44" s="173">
        <v>3106.8</v>
      </c>
      <c r="AB44" s="176">
        <v>0.90900000000000003</v>
      </c>
      <c r="AC44" s="85"/>
    </row>
    <row r="45" spans="1:29">
      <c r="A45" s="178">
        <v>15</v>
      </c>
      <c r="B45" s="179">
        <v>0</v>
      </c>
      <c r="C45" s="179">
        <v>0</v>
      </c>
      <c r="D45" s="180">
        <v>87.2</v>
      </c>
      <c r="E45" s="181">
        <v>91.7</v>
      </c>
      <c r="F45" s="182">
        <f t="shared" si="6"/>
        <v>0</v>
      </c>
      <c r="G45" s="183">
        <f t="shared" si="7"/>
        <v>0</v>
      </c>
      <c r="H45" s="178">
        <v>15</v>
      </c>
      <c r="I45" s="179">
        <v>0</v>
      </c>
      <c r="J45" s="179">
        <v>0</v>
      </c>
      <c r="K45" s="180">
        <v>87.2</v>
      </c>
      <c r="L45" s="181">
        <v>92.4</v>
      </c>
      <c r="M45" s="182">
        <f t="shared" si="8"/>
        <v>0</v>
      </c>
      <c r="N45" s="183">
        <f t="shared" si="9"/>
        <v>0</v>
      </c>
      <c r="O45" s="178">
        <v>15</v>
      </c>
      <c r="P45" s="179">
        <v>0</v>
      </c>
      <c r="Q45" s="179">
        <v>0</v>
      </c>
      <c r="R45" s="180">
        <v>87.2</v>
      </c>
      <c r="S45" s="181">
        <v>91</v>
      </c>
      <c r="T45" s="182">
        <f t="shared" si="10"/>
        <v>0</v>
      </c>
      <c r="U45" s="183">
        <f t="shared" si="11"/>
        <v>0</v>
      </c>
      <c r="V45" s="175">
        <v>125</v>
      </c>
      <c r="W45" s="175">
        <v>1800</v>
      </c>
      <c r="X45" s="175" t="s">
        <v>104</v>
      </c>
      <c r="Y45" s="176">
        <v>0.95400000000000007</v>
      </c>
      <c r="Z45" s="176">
        <v>0.91299999999999992</v>
      </c>
      <c r="AA45" s="173">
        <v>3566.15</v>
      </c>
      <c r="AB45" s="176">
        <v>0.91299999999999992</v>
      </c>
      <c r="AC45" s="85"/>
    </row>
    <row r="46" spans="1:29">
      <c r="A46" s="178">
        <v>20</v>
      </c>
      <c r="B46" s="179">
        <v>0</v>
      </c>
      <c r="C46" s="179">
        <v>0</v>
      </c>
      <c r="D46" s="180">
        <v>88.1</v>
      </c>
      <c r="E46" s="181">
        <v>91.7</v>
      </c>
      <c r="F46" s="182">
        <f t="shared" si="6"/>
        <v>0</v>
      </c>
      <c r="G46" s="183">
        <f t="shared" si="7"/>
        <v>0</v>
      </c>
      <c r="H46" s="178">
        <v>20</v>
      </c>
      <c r="I46" s="179">
        <v>0</v>
      </c>
      <c r="J46" s="179">
        <v>0</v>
      </c>
      <c r="K46" s="180">
        <v>88.1</v>
      </c>
      <c r="L46" s="181">
        <v>93</v>
      </c>
      <c r="M46" s="182">
        <f t="shared" si="8"/>
        <v>0</v>
      </c>
      <c r="N46" s="183">
        <f t="shared" si="9"/>
        <v>0</v>
      </c>
      <c r="O46" s="178">
        <v>20</v>
      </c>
      <c r="P46" s="179">
        <v>0</v>
      </c>
      <c r="Q46" s="179">
        <v>0</v>
      </c>
      <c r="R46" s="180">
        <v>88.1</v>
      </c>
      <c r="S46" s="181">
        <v>91</v>
      </c>
      <c r="T46" s="182">
        <f t="shared" si="10"/>
        <v>0</v>
      </c>
      <c r="U46" s="183">
        <f t="shared" si="11"/>
        <v>0</v>
      </c>
      <c r="V46" s="175">
        <v>150</v>
      </c>
      <c r="W46" s="175">
        <v>1800</v>
      </c>
      <c r="X46" s="175" t="s">
        <v>104</v>
      </c>
      <c r="Y46" s="176">
        <v>0.95799999999999996</v>
      </c>
      <c r="Z46" s="176">
        <v>0.91700000000000004</v>
      </c>
      <c r="AA46" s="173">
        <v>5135.5</v>
      </c>
      <c r="AB46" s="176">
        <v>0.91700000000000004</v>
      </c>
      <c r="AC46" s="85"/>
    </row>
    <row r="47" spans="1:29">
      <c r="A47" s="178">
        <v>25</v>
      </c>
      <c r="B47" s="179">
        <v>0</v>
      </c>
      <c r="C47" s="179">
        <v>0</v>
      </c>
      <c r="D47" s="180">
        <v>88.9</v>
      </c>
      <c r="E47" s="181">
        <v>93</v>
      </c>
      <c r="F47" s="182">
        <f t="shared" si="6"/>
        <v>0</v>
      </c>
      <c r="G47" s="183">
        <f t="shared" si="7"/>
        <v>0</v>
      </c>
      <c r="H47" s="178">
        <v>25</v>
      </c>
      <c r="I47" s="179">
        <v>0</v>
      </c>
      <c r="J47" s="179">
        <v>0</v>
      </c>
      <c r="K47" s="180">
        <v>88.9</v>
      </c>
      <c r="L47" s="181">
        <v>93.6</v>
      </c>
      <c r="M47" s="182">
        <f t="shared" si="8"/>
        <v>0</v>
      </c>
      <c r="N47" s="183">
        <f t="shared" si="9"/>
        <v>0</v>
      </c>
      <c r="O47" s="178">
        <v>25</v>
      </c>
      <c r="P47" s="179">
        <v>0</v>
      </c>
      <c r="Q47" s="179">
        <v>0</v>
      </c>
      <c r="R47" s="180">
        <v>88.9</v>
      </c>
      <c r="S47" s="181">
        <v>91.7</v>
      </c>
      <c r="T47" s="182">
        <f t="shared" si="10"/>
        <v>0</v>
      </c>
      <c r="U47" s="183">
        <f t="shared" si="11"/>
        <v>0</v>
      </c>
      <c r="V47" s="175">
        <v>200</v>
      </c>
      <c r="W47" s="175">
        <v>1800</v>
      </c>
      <c r="X47" s="175" t="s">
        <v>104</v>
      </c>
      <c r="Y47" s="176">
        <v>0.95799999999999996</v>
      </c>
      <c r="Z47" s="176">
        <v>0.92500000000000004</v>
      </c>
      <c r="AA47" s="173">
        <v>6129.15</v>
      </c>
      <c r="AB47" s="176">
        <v>0.92500000000000004</v>
      </c>
      <c r="AC47" s="85"/>
    </row>
    <row r="48" spans="1:29">
      <c r="A48" s="178">
        <v>30</v>
      </c>
      <c r="B48" s="179">
        <v>0</v>
      </c>
      <c r="C48" s="179">
        <v>0</v>
      </c>
      <c r="D48" s="180">
        <v>89.4</v>
      </c>
      <c r="E48" s="181">
        <v>93</v>
      </c>
      <c r="F48" s="182">
        <f t="shared" si="6"/>
        <v>0</v>
      </c>
      <c r="G48" s="183">
        <f t="shared" si="7"/>
        <v>0</v>
      </c>
      <c r="H48" s="178">
        <v>30</v>
      </c>
      <c r="I48" s="179">
        <v>0</v>
      </c>
      <c r="J48" s="179">
        <v>0</v>
      </c>
      <c r="K48" s="180">
        <v>89.4</v>
      </c>
      <c r="L48" s="181">
        <v>93.6</v>
      </c>
      <c r="M48" s="182">
        <f t="shared" si="8"/>
        <v>0</v>
      </c>
      <c r="N48" s="183">
        <f t="shared" si="9"/>
        <v>0</v>
      </c>
      <c r="O48" s="178">
        <v>30</v>
      </c>
      <c r="P48" s="179">
        <v>0</v>
      </c>
      <c r="Q48" s="179">
        <v>0</v>
      </c>
      <c r="R48" s="180">
        <v>89.4</v>
      </c>
      <c r="S48" s="181">
        <v>91.7</v>
      </c>
      <c r="T48" s="182">
        <f t="shared" si="10"/>
        <v>0</v>
      </c>
      <c r="U48" s="183">
        <f t="shared" si="11"/>
        <v>0</v>
      </c>
      <c r="V48" s="175">
        <v>1</v>
      </c>
      <c r="W48" s="175">
        <v>3600</v>
      </c>
      <c r="X48" s="175" t="s">
        <v>104</v>
      </c>
      <c r="Y48" s="176">
        <v>0.77</v>
      </c>
      <c r="Z48" s="176">
        <v>0.76300000000000001</v>
      </c>
      <c r="AA48" s="173">
        <v>50</v>
      </c>
      <c r="AB48" s="172">
        <v>0.76300000000000001</v>
      </c>
      <c r="AC48" s="85"/>
    </row>
    <row r="49" spans="1:29">
      <c r="A49" s="178">
        <v>40</v>
      </c>
      <c r="B49" s="179">
        <v>0</v>
      </c>
      <c r="C49" s="179">
        <v>0</v>
      </c>
      <c r="D49" s="180">
        <v>89.7</v>
      </c>
      <c r="E49" s="181">
        <v>94.1</v>
      </c>
      <c r="F49" s="182">
        <f t="shared" si="6"/>
        <v>0</v>
      </c>
      <c r="G49" s="183">
        <f t="shared" si="7"/>
        <v>0</v>
      </c>
      <c r="H49" s="178">
        <v>40</v>
      </c>
      <c r="I49" s="179">
        <v>0</v>
      </c>
      <c r="J49" s="179">
        <v>0</v>
      </c>
      <c r="K49" s="180">
        <v>89.7</v>
      </c>
      <c r="L49" s="181">
        <v>94.1</v>
      </c>
      <c r="M49" s="182">
        <f t="shared" si="8"/>
        <v>0</v>
      </c>
      <c r="N49" s="183">
        <f t="shared" si="9"/>
        <v>0</v>
      </c>
      <c r="O49" s="178">
        <v>40</v>
      </c>
      <c r="P49" s="179">
        <v>0</v>
      </c>
      <c r="Q49" s="179">
        <v>0</v>
      </c>
      <c r="R49" s="180">
        <v>89.7</v>
      </c>
      <c r="S49" s="181">
        <v>92.4</v>
      </c>
      <c r="T49" s="182">
        <f t="shared" si="10"/>
        <v>0</v>
      </c>
      <c r="U49" s="183">
        <f t="shared" si="11"/>
        <v>0</v>
      </c>
      <c r="V49" s="175">
        <v>1.5</v>
      </c>
      <c r="W49" s="175">
        <v>3600</v>
      </c>
      <c r="X49" s="175" t="s">
        <v>104</v>
      </c>
      <c r="Y49" s="176">
        <v>0.84</v>
      </c>
      <c r="Z49" s="176">
        <v>0.77400000000000002</v>
      </c>
      <c r="AA49" s="173">
        <v>240.9</v>
      </c>
      <c r="AB49" s="176">
        <v>0.77400000000000002</v>
      </c>
      <c r="AC49" s="85"/>
    </row>
    <row r="50" spans="1:29">
      <c r="A50" s="178">
        <v>50</v>
      </c>
      <c r="B50" s="179">
        <v>0</v>
      </c>
      <c r="C50" s="179">
        <v>0</v>
      </c>
      <c r="D50" s="180">
        <v>88.9</v>
      </c>
      <c r="E50" s="181">
        <v>94.1</v>
      </c>
      <c r="F50" s="182">
        <f t="shared" si="6"/>
        <v>0</v>
      </c>
      <c r="G50" s="183">
        <f t="shared" si="7"/>
        <v>0</v>
      </c>
      <c r="H50" s="178">
        <v>50</v>
      </c>
      <c r="I50" s="179">
        <v>0</v>
      </c>
      <c r="J50" s="179">
        <v>0</v>
      </c>
      <c r="K50" s="180">
        <v>88.9</v>
      </c>
      <c r="L50" s="181">
        <v>94.5</v>
      </c>
      <c r="M50" s="182">
        <f t="shared" si="8"/>
        <v>0</v>
      </c>
      <c r="N50" s="183">
        <f t="shared" si="9"/>
        <v>0</v>
      </c>
      <c r="O50" s="178">
        <v>50</v>
      </c>
      <c r="P50" s="179">
        <v>0</v>
      </c>
      <c r="Q50" s="179">
        <v>0</v>
      </c>
      <c r="R50" s="180">
        <v>88.9</v>
      </c>
      <c r="S50" s="181">
        <v>93</v>
      </c>
      <c r="T50" s="182">
        <f t="shared" si="10"/>
        <v>0</v>
      </c>
      <c r="U50" s="183">
        <f t="shared" si="11"/>
        <v>0</v>
      </c>
      <c r="V50" s="175">
        <v>2</v>
      </c>
      <c r="W50" s="175">
        <v>3600</v>
      </c>
      <c r="X50" s="175" t="s">
        <v>104</v>
      </c>
      <c r="Y50" s="176">
        <v>0.85499999999999998</v>
      </c>
      <c r="Z50" s="176">
        <v>0.78500000000000003</v>
      </c>
      <c r="AA50" s="173">
        <v>273.85000000000002</v>
      </c>
      <c r="AB50" s="176">
        <v>0.78500000000000003</v>
      </c>
      <c r="AC50" s="85"/>
    </row>
    <row r="51" spans="1:29">
      <c r="A51" s="178">
        <v>60</v>
      </c>
      <c r="B51" s="179">
        <v>0</v>
      </c>
      <c r="C51" s="179">
        <v>0</v>
      </c>
      <c r="D51" s="180">
        <v>90.4</v>
      </c>
      <c r="E51" s="181">
        <v>94.5</v>
      </c>
      <c r="F51" s="182">
        <f t="shared" si="6"/>
        <v>0</v>
      </c>
      <c r="G51" s="183">
        <f t="shared" si="7"/>
        <v>0</v>
      </c>
      <c r="H51" s="178">
        <v>60</v>
      </c>
      <c r="I51" s="179">
        <v>0</v>
      </c>
      <c r="J51" s="179">
        <v>0</v>
      </c>
      <c r="K51" s="180">
        <v>90.4</v>
      </c>
      <c r="L51" s="181">
        <v>95</v>
      </c>
      <c r="M51" s="182">
        <f t="shared" si="8"/>
        <v>0</v>
      </c>
      <c r="N51" s="183">
        <f t="shared" si="9"/>
        <v>0</v>
      </c>
      <c r="O51" s="178">
        <v>60</v>
      </c>
      <c r="P51" s="179">
        <v>0</v>
      </c>
      <c r="Q51" s="179">
        <v>0</v>
      </c>
      <c r="R51" s="180">
        <v>90.4</v>
      </c>
      <c r="S51" s="181">
        <v>93.6</v>
      </c>
      <c r="T51" s="182">
        <f t="shared" si="10"/>
        <v>0</v>
      </c>
      <c r="U51" s="183">
        <f t="shared" si="11"/>
        <v>0</v>
      </c>
      <c r="V51" s="175">
        <v>3</v>
      </c>
      <c r="W51" s="175">
        <v>3600</v>
      </c>
      <c r="X51" s="175" t="s">
        <v>104</v>
      </c>
      <c r="Y51" s="176">
        <v>0.85499999999999998</v>
      </c>
      <c r="Z51" s="176">
        <v>0.80599999999999994</v>
      </c>
      <c r="AA51" s="173">
        <v>295.10000000000002</v>
      </c>
      <c r="AB51" s="176">
        <v>0.80599999999999994</v>
      </c>
      <c r="AC51" s="85"/>
    </row>
    <row r="52" spans="1:29">
      <c r="A52" s="178">
        <v>75</v>
      </c>
      <c r="B52" s="179">
        <v>0</v>
      </c>
      <c r="C52" s="179">
        <v>0</v>
      </c>
      <c r="D52" s="180">
        <v>90.9</v>
      </c>
      <c r="E52" s="181">
        <v>94.5</v>
      </c>
      <c r="F52" s="182">
        <f t="shared" si="6"/>
        <v>0</v>
      </c>
      <c r="G52" s="183">
        <f t="shared" si="7"/>
        <v>0</v>
      </c>
      <c r="H52" s="178">
        <v>75</v>
      </c>
      <c r="I52" s="179">
        <v>0</v>
      </c>
      <c r="J52" s="179">
        <v>0</v>
      </c>
      <c r="K52" s="180">
        <v>90.9</v>
      </c>
      <c r="L52" s="181">
        <v>95.4</v>
      </c>
      <c r="M52" s="182">
        <f t="shared" si="8"/>
        <v>0</v>
      </c>
      <c r="N52" s="183">
        <f t="shared" si="9"/>
        <v>0</v>
      </c>
      <c r="O52" s="178">
        <v>75</v>
      </c>
      <c r="P52" s="179">
        <v>0</v>
      </c>
      <c r="Q52" s="179">
        <v>0</v>
      </c>
      <c r="R52" s="180">
        <v>90.9</v>
      </c>
      <c r="S52" s="181">
        <v>93.6</v>
      </c>
      <c r="T52" s="182">
        <f t="shared" si="10"/>
        <v>0</v>
      </c>
      <c r="U52" s="183">
        <f t="shared" si="11"/>
        <v>0</v>
      </c>
      <c r="V52" s="175">
        <v>5</v>
      </c>
      <c r="W52" s="175">
        <v>3600</v>
      </c>
      <c r="X52" s="175" t="s">
        <v>104</v>
      </c>
      <c r="Y52" s="176">
        <v>0.86499999999999999</v>
      </c>
      <c r="Z52" s="176">
        <v>0.83200000000000007</v>
      </c>
      <c r="AA52" s="173">
        <v>344.3</v>
      </c>
      <c r="AB52" s="176">
        <v>0.83200000000000007</v>
      </c>
      <c r="AC52" s="85"/>
    </row>
    <row r="53" spans="1:29">
      <c r="A53" s="178">
        <v>100</v>
      </c>
      <c r="B53" s="179">
        <v>0</v>
      </c>
      <c r="C53" s="179">
        <v>0</v>
      </c>
      <c r="D53" s="180">
        <v>90.9</v>
      </c>
      <c r="E53" s="181">
        <v>95</v>
      </c>
      <c r="F53" s="182">
        <f t="shared" si="6"/>
        <v>0</v>
      </c>
      <c r="G53" s="183">
        <f t="shared" si="7"/>
        <v>0</v>
      </c>
      <c r="H53" s="178">
        <v>100</v>
      </c>
      <c r="I53" s="179">
        <v>0</v>
      </c>
      <c r="J53" s="179">
        <v>0</v>
      </c>
      <c r="K53" s="180">
        <v>90.9</v>
      </c>
      <c r="L53" s="181">
        <v>95.4</v>
      </c>
      <c r="M53" s="182">
        <f t="shared" si="8"/>
        <v>0</v>
      </c>
      <c r="N53" s="183">
        <f t="shared" si="9"/>
        <v>0</v>
      </c>
      <c r="O53" s="178">
        <v>100</v>
      </c>
      <c r="P53" s="179">
        <v>0</v>
      </c>
      <c r="Q53" s="179">
        <v>0</v>
      </c>
      <c r="R53" s="180">
        <v>90.9</v>
      </c>
      <c r="S53" s="181">
        <v>94.1</v>
      </c>
      <c r="T53" s="182">
        <f t="shared" si="10"/>
        <v>0</v>
      </c>
      <c r="U53" s="183">
        <f t="shared" si="11"/>
        <v>0</v>
      </c>
      <c r="V53" s="175">
        <v>7.5</v>
      </c>
      <c r="W53" s="175">
        <v>3600</v>
      </c>
      <c r="X53" s="175" t="s">
        <v>104</v>
      </c>
      <c r="Y53" s="176">
        <v>0.88500000000000001</v>
      </c>
      <c r="Z53" s="176">
        <v>0.85299999999999998</v>
      </c>
      <c r="AA53" s="173">
        <v>453.3</v>
      </c>
      <c r="AB53" s="176">
        <v>0.85299999999999998</v>
      </c>
      <c r="AC53" s="85"/>
    </row>
    <row r="54" spans="1:29">
      <c r="A54" s="178">
        <v>125</v>
      </c>
      <c r="B54" s="179">
        <v>0</v>
      </c>
      <c r="C54" s="179">
        <v>0</v>
      </c>
      <c r="D54" s="180">
        <v>91.3</v>
      </c>
      <c r="E54" s="181">
        <v>95</v>
      </c>
      <c r="F54" s="182">
        <f t="shared" si="6"/>
        <v>0</v>
      </c>
      <c r="G54" s="183">
        <f t="shared" si="7"/>
        <v>0</v>
      </c>
      <c r="H54" s="178">
        <v>125</v>
      </c>
      <c r="I54" s="179">
        <v>0</v>
      </c>
      <c r="J54" s="179">
        <v>0</v>
      </c>
      <c r="K54" s="180">
        <v>91.3</v>
      </c>
      <c r="L54" s="181">
        <v>95.4</v>
      </c>
      <c r="M54" s="182">
        <f t="shared" si="8"/>
        <v>0</v>
      </c>
      <c r="N54" s="183">
        <f t="shared" si="9"/>
        <v>0</v>
      </c>
      <c r="O54" s="178">
        <v>125</v>
      </c>
      <c r="P54" s="179">
        <v>0</v>
      </c>
      <c r="Q54" s="179">
        <v>0</v>
      </c>
      <c r="R54" s="180">
        <v>91.3</v>
      </c>
      <c r="S54" s="181">
        <v>95</v>
      </c>
      <c r="T54" s="182">
        <f t="shared" si="10"/>
        <v>0</v>
      </c>
      <c r="U54" s="183">
        <f t="shared" si="11"/>
        <v>0</v>
      </c>
      <c r="V54" s="175">
        <v>10</v>
      </c>
      <c r="W54" s="175">
        <v>3600</v>
      </c>
      <c r="X54" s="175" t="s">
        <v>104</v>
      </c>
      <c r="Y54" s="176">
        <v>0.89500000000000002</v>
      </c>
      <c r="Z54" s="176">
        <v>0.86299999999999999</v>
      </c>
      <c r="AA54" s="173">
        <v>544.75</v>
      </c>
      <c r="AB54" s="176">
        <v>0.86299999999999999</v>
      </c>
      <c r="AC54" s="85"/>
    </row>
    <row r="55" spans="1:29">
      <c r="A55" s="178">
        <v>150</v>
      </c>
      <c r="B55" s="179">
        <v>0</v>
      </c>
      <c r="C55" s="179">
        <v>0</v>
      </c>
      <c r="D55" s="180">
        <v>91.7</v>
      </c>
      <c r="E55" s="181">
        <v>95.8</v>
      </c>
      <c r="F55" s="182">
        <f t="shared" si="6"/>
        <v>0</v>
      </c>
      <c r="G55" s="183">
        <f t="shared" si="7"/>
        <v>0</v>
      </c>
      <c r="H55" s="178">
        <v>150</v>
      </c>
      <c r="I55" s="179">
        <v>0</v>
      </c>
      <c r="J55" s="179">
        <v>0</v>
      </c>
      <c r="K55" s="180">
        <v>91.7</v>
      </c>
      <c r="L55" s="181">
        <v>95.8</v>
      </c>
      <c r="M55" s="182">
        <f t="shared" si="8"/>
        <v>0</v>
      </c>
      <c r="N55" s="183">
        <f t="shared" si="9"/>
        <v>0</v>
      </c>
      <c r="O55" s="178">
        <v>150</v>
      </c>
      <c r="P55" s="179">
        <v>0</v>
      </c>
      <c r="Q55" s="179">
        <v>0</v>
      </c>
      <c r="R55" s="180">
        <v>91.7</v>
      </c>
      <c r="S55" s="181">
        <v>95</v>
      </c>
      <c r="T55" s="182">
        <f t="shared" si="10"/>
        <v>0</v>
      </c>
      <c r="U55" s="183">
        <f t="shared" si="11"/>
        <v>0</v>
      </c>
      <c r="V55" s="175">
        <v>15</v>
      </c>
      <c r="W55" s="175">
        <v>3600</v>
      </c>
      <c r="X55" s="175" t="s">
        <v>104</v>
      </c>
      <c r="Y55" s="176">
        <v>0.90200000000000002</v>
      </c>
      <c r="Z55" s="176">
        <v>0.872</v>
      </c>
      <c r="AA55" s="173">
        <v>695.35</v>
      </c>
      <c r="AB55" s="176">
        <v>0.872</v>
      </c>
      <c r="AC55" s="85"/>
    </row>
    <row r="56" spans="1:29">
      <c r="A56" s="184">
        <v>200</v>
      </c>
      <c r="B56" s="185">
        <v>0</v>
      </c>
      <c r="C56" s="185">
        <v>0</v>
      </c>
      <c r="D56" s="186">
        <v>92.5</v>
      </c>
      <c r="E56" s="187">
        <v>95.8</v>
      </c>
      <c r="F56" s="188">
        <f t="shared" si="6"/>
        <v>0</v>
      </c>
      <c r="G56" s="189">
        <f t="shared" si="7"/>
        <v>0</v>
      </c>
      <c r="H56" s="184">
        <v>200</v>
      </c>
      <c r="I56" s="185">
        <v>0</v>
      </c>
      <c r="J56" s="185">
        <v>0</v>
      </c>
      <c r="K56" s="186">
        <v>92.5</v>
      </c>
      <c r="L56" s="187">
        <v>96.2</v>
      </c>
      <c r="M56" s="188">
        <f t="shared" si="8"/>
        <v>0</v>
      </c>
      <c r="N56" s="189">
        <f>J56*M56</f>
        <v>0</v>
      </c>
      <c r="O56" s="184">
        <v>200</v>
      </c>
      <c r="P56" s="185">
        <v>0</v>
      </c>
      <c r="Q56" s="185">
        <v>0</v>
      </c>
      <c r="R56" s="186">
        <v>92.5</v>
      </c>
      <c r="S56" s="187">
        <v>95.4</v>
      </c>
      <c r="T56" s="188">
        <f t="shared" si="10"/>
        <v>0</v>
      </c>
      <c r="U56" s="189">
        <f t="shared" si="11"/>
        <v>0</v>
      </c>
      <c r="V56" s="175">
        <v>20</v>
      </c>
      <c r="W56" s="175">
        <v>3600</v>
      </c>
      <c r="X56" s="175" t="s">
        <v>104</v>
      </c>
      <c r="Y56" s="176">
        <v>0.91</v>
      </c>
      <c r="Z56" s="176">
        <v>0.88099999999999989</v>
      </c>
      <c r="AA56" s="173">
        <v>831.65</v>
      </c>
      <c r="AB56" s="176">
        <v>0.88099999999999989</v>
      </c>
      <c r="AC56" s="85"/>
    </row>
    <row r="57" spans="1:29">
      <c r="A57" s="193"/>
      <c r="B57" s="193"/>
      <c r="C57" s="193"/>
      <c r="D57" s="193"/>
      <c r="E57" s="193"/>
      <c r="F57" s="191">
        <f>SUM(F38:F56)</f>
        <v>0</v>
      </c>
      <c r="G57" s="192">
        <f>SUM(G38:G56)</f>
        <v>0</v>
      </c>
      <c r="H57" s="193"/>
      <c r="I57" s="193"/>
      <c r="J57" s="193"/>
      <c r="K57" s="193"/>
      <c r="L57" s="193"/>
      <c r="M57" s="191">
        <f>SUM(M38:M56)</f>
        <v>0</v>
      </c>
      <c r="N57" s="194">
        <f>SUM(N38:N56)</f>
        <v>0</v>
      </c>
      <c r="O57" s="195"/>
      <c r="P57" s="193"/>
      <c r="Q57" s="193"/>
      <c r="R57" s="193"/>
      <c r="S57" s="193"/>
      <c r="T57" s="191">
        <f>SUM(T38:T56)</f>
        <v>0</v>
      </c>
      <c r="U57" s="192">
        <f>SUM(U38:U56)</f>
        <v>0</v>
      </c>
      <c r="V57" s="175">
        <v>25</v>
      </c>
      <c r="W57" s="175">
        <v>3600</v>
      </c>
      <c r="X57" s="175" t="s">
        <v>104</v>
      </c>
      <c r="Y57" s="176">
        <v>0.91700000000000004</v>
      </c>
      <c r="Z57" s="176">
        <v>0.88900000000000001</v>
      </c>
      <c r="AA57" s="173">
        <v>1030.3499999999999</v>
      </c>
      <c r="AB57" s="176">
        <v>0.88900000000000001</v>
      </c>
      <c r="AC57" s="85"/>
    </row>
    <row r="58" spans="1:29">
      <c r="N58" s="338" t="s">
        <v>108</v>
      </c>
      <c r="O58" s="338"/>
      <c r="P58" s="338"/>
      <c r="Q58" s="338"/>
      <c r="S58" s="339" t="s">
        <v>109</v>
      </c>
      <c r="T58" s="339"/>
      <c r="U58" s="339"/>
      <c r="V58" s="175">
        <v>30</v>
      </c>
      <c r="W58" s="175">
        <v>3600</v>
      </c>
      <c r="X58" s="175" t="s">
        <v>104</v>
      </c>
      <c r="Y58" s="176">
        <v>0.91700000000000004</v>
      </c>
      <c r="Z58" s="176">
        <v>0.89400000000000002</v>
      </c>
      <c r="AA58" s="173">
        <v>1142.5999999999999</v>
      </c>
      <c r="AB58" s="176">
        <v>0.89400000000000002</v>
      </c>
      <c r="AC58" s="85"/>
    </row>
    <row r="59" spans="1:29">
      <c r="A59" s="196" t="s">
        <v>110</v>
      </c>
      <c r="O59" s="340">
        <f>G32+N32+U32+G57+N57+U57</f>
        <v>0</v>
      </c>
      <c r="P59" s="341"/>
      <c r="Q59" s="342"/>
      <c r="T59" s="343">
        <f>F32+M32+T32+F57+M57+T57</f>
        <v>0</v>
      </c>
      <c r="U59" s="342"/>
      <c r="V59" s="175">
        <v>40</v>
      </c>
      <c r="W59" s="175">
        <v>3600</v>
      </c>
      <c r="X59" s="175" t="s">
        <v>104</v>
      </c>
      <c r="Y59" s="176">
        <v>0.92400000000000004</v>
      </c>
      <c r="Z59" s="176">
        <v>0.89700000000000002</v>
      </c>
      <c r="AA59" s="173">
        <v>1475.85</v>
      </c>
      <c r="AB59" s="176">
        <v>0.89700000000000002</v>
      </c>
      <c r="AC59" s="85"/>
    </row>
    <row r="60" spans="1:29">
      <c r="A60" s="85"/>
      <c r="B60" s="85"/>
      <c r="C60" s="85"/>
      <c r="D60" s="85"/>
      <c r="E60" s="85"/>
      <c r="F60" s="85"/>
      <c r="G60" s="85"/>
      <c r="H60" s="85"/>
      <c r="I60" s="85"/>
      <c r="J60" s="85"/>
      <c r="K60" s="85"/>
      <c r="L60" s="85"/>
      <c r="M60" s="85"/>
      <c r="N60" s="85"/>
      <c r="O60" s="85"/>
      <c r="P60" s="85"/>
      <c r="Q60" s="85"/>
      <c r="R60" s="85"/>
      <c r="S60" s="85"/>
      <c r="T60" s="85"/>
      <c r="U60" s="85"/>
      <c r="V60" s="175">
        <v>50</v>
      </c>
      <c r="W60" s="175">
        <v>3600</v>
      </c>
      <c r="X60" s="175" t="s">
        <v>104</v>
      </c>
      <c r="Y60" s="176">
        <v>0.93</v>
      </c>
      <c r="Z60" s="176">
        <v>0.89900000000000002</v>
      </c>
      <c r="AA60" s="173">
        <v>1741.95</v>
      </c>
      <c r="AB60" s="176">
        <v>0.89900000000000002</v>
      </c>
      <c r="AC60" s="85"/>
    </row>
    <row r="61" spans="1:29">
      <c r="A61" s="85"/>
      <c r="B61" s="85"/>
      <c r="C61" s="85"/>
      <c r="D61" s="85"/>
      <c r="E61" s="85"/>
      <c r="F61" s="85"/>
      <c r="G61" s="85"/>
      <c r="H61" s="85"/>
      <c r="I61" s="85"/>
      <c r="J61" s="85"/>
      <c r="K61" s="85"/>
      <c r="L61" s="85"/>
      <c r="M61" s="85"/>
      <c r="N61" s="85"/>
      <c r="O61" s="85"/>
      <c r="P61" s="85"/>
      <c r="Q61" s="85"/>
      <c r="R61" s="85"/>
      <c r="S61" s="85"/>
      <c r="T61" s="85"/>
      <c r="U61" s="85"/>
      <c r="V61" s="175">
        <v>60</v>
      </c>
      <c r="W61" s="175">
        <v>3600</v>
      </c>
      <c r="X61" s="175" t="s">
        <v>104</v>
      </c>
      <c r="Y61" s="176">
        <v>0.93599999999999994</v>
      </c>
      <c r="Z61" s="176">
        <v>0.90400000000000003</v>
      </c>
      <c r="AA61" s="173">
        <v>2105.5500000000002</v>
      </c>
      <c r="AB61" s="176">
        <v>0.90400000000000003</v>
      </c>
      <c r="AC61" s="85"/>
    </row>
    <row r="62" spans="1:29">
      <c r="A62" s="85"/>
      <c r="B62" s="85"/>
      <c r="C62" s="85"/>
      <c r="D62" s="85"/>
      <c r="E62" s="85"/>
      <c r="F62" s="85"/>
      <c r="G62" s="85"/>
      <c r="H62" s="85"/>
      <c r="I62" s="85"/>
      <c r="J62" s="85"/>
      <c r="K62" s="85"/>
      <c r="L62" s="85"/>
      <c r="M62" s="85"/>
      <c r="N62" s="85"/>
      <c r="O62" s="85"/>
      <c r="P62" s="85"/>
      <c r="Q62" s="85"/>
      <c r="R62" s="85"/>
      <c r="S62" s="85"/>
      <c r="T62" s="85"/>
      <c r="U62" s="85"/>
      <c r="V62" s="175">
        <v>75</v>
      </c>
      <c r="W62" s="175">
        <v>3600</v>
      </c>
      <c r="X62" s="175" t="s">
        <v>104</v>
      </c>
      <c r="Y62" s="176">
        <v>0.93599999999999994</v>
      </c>
      <c r="Z62" s="176">
        <v>0.90900000000000003</v>
      </c>
      <c r="AA62" s="173">
        <v>2616.9</v>
      </c>
      <c r="AB62" s="176">
        <v>0.90900000000000003</v>
      </c>
      <c r="AC62" s="85"/>
    </row>
    <row r="63" spans="1:29">
      <c r="A63" s="85"/>
      <c r="B63" s="85"/>
      <c r="C63" s="85"/>
      <c r="D63" s="85"/>
      <c r="E63" s="85"/>
      <c r="F63" s="85"/>
      <c r="G63" s="85"/>
      <c r="H63" s="85"/>
      <c r="I63" s="85"/>
      <c r="J63" s="85"/>
      <c r="K63" s="85"/>
      <c r="L63" s="85"/>
      <c r="M63" s="85"/>
      <c r="N63" s="85"/>
      <c r="O63" s="85"/>
      <c r="P63" s="85"/>
      <c r="Q63" s="85"/>
      <c r="R63" s="85"/>
      <c r="S63" s="85"/>
      <c r="T63" s="85"/>
      <c r="U63" s="85"/>
      <c r="V63" s="175">
        <v>100</v>
      </c>
      <c r="W63" s="175">
        <v>3600</v>
      </c>
      <c r="X63" s="175" t="s">
        <v>104</v>
      </c>
      <c r="Y63" s="176">
        <v>0.93599999999999994</v>
      </c>
      <c r="Z63" s="176">
        <v>0.90900000000000003</v>
      </c>
      <c r="AA63" s="173">
        <v>3310.9</v>
      </c>
      <c r="AB63" s="176">
        <v>0.90900000000000003</v>
      </c>
      <c r="AC63" s="85"/>
    </row>
    <row r="64" spans="1:29">
      <c r="A64" s="85"/>
      <c r="B64" s="85"/>
      <c r="C64" s="85"/>
      <c r="D64" s="85"/>
      <c r="E64" s="85"/>
      <c r="F64" s="85"/>
      <c r="G64" s="85"/>
      <c r="H64" s="85"/>
      <c r="I64" s="85"/>
      <c r="J64" s="85"/>
      <c r="K64" s="85"/>
      <c r="L64" s="85"/>
      <c r="M64" s="85"/>
      <c r="N64" s="85"/>
      <c r="O64" s="85"/>
      <c r="P64" s="85"/>
      <c r="Q64" s="85"/>
      <c r="R64" s="85"/>
      <c r="S64" s="85"/>
      <c r="T64" s="85"/>
      <c r="U64" s="85"/>
      <c r="V64" s="175">
        <v>125</v>
      </c>
      <c r="W64" s="175">
        <v>3600</v>
      </c>
      <c r="X64" s="175" t="s">
        <v>104</v>
      </c>
      <c r="Y64" s="176">
        <v>0.94099999999999995</v>
      </c>
      <c r="Z64" s="176">
        <v>0.91299999999999992</v>
      </c>
      <c r="AA64" s="173">
        <v>4186.25</v>
      </c>
      <c r="AB64" s="176">
        <v>0.91299999999999992</v>
      </c>
      <c r="AC64" s="85"/>
    </row>
    <row r="65" spans="1:29">
      <c r="A65" s="85"/>
      <c r="B65" s="85"/>
      <c r="C65" s="85"/>
      <c r="D65" s="85"/>
      <c r="E65" s="85"/>
      <c r="F65" s="85"/>
      <c r="G65" s="85"/>
      <c r="H65" s="85"/>
      <c r="I65" s="85"/>
      <c r="J65" s="85"/>
      <c r="K65" s="85"/>
      <c r="L65" s="85"/>
      <c r="M65" s="85"/>
      <c r="N65" s="85"/>
      <c r="O65" s="85"/>
      <c r="P65" s="85"/>
      <c r="Q65" s="85"/>
      <c r="R65" s="85"/>
      <c r="S65" s="85"/>
      <c r="T65" s="85"/>
      <c r="U65" s="85"/>
      <c r="V65" s="175">
        <v>150</v>
      </c>
      <c r="W65" s="175">
        <v>3600</v>
      </c>
      <c r="X65" s="175" t="s">
        <v>104</v>
      </c>
      <c r="Y65" s="176">
        <v>0.94099999999999995</v>
      </c>
      <c r="Z65" s="176">
        <v>0.91700000000000004</v>
      </c>
      <c r="AA65" s="173">
        <v>5256.4</v>
      </c>
      <c r="AB65" s="176">
        <v>0.91700000000000004</v>
      </c>
      <c r="AC65" s="85"/>
    </row>
    <row r="66" spans="1:29">
      <c r="A66" s="85"/>
      <c r="B66" s="85"/>
      <c r="C66" s="85"/>
      <c r="D66" s="85"/>
      <c r="E66" s="85"/>
      <c r="F66" s="85"/>
      <c r="G66" s="85"/>
      <c r="H66" s="85"/>
      <c r="I66" s="85"/>
      <c r="J66" s="85"/>
      <c r="K66" s="85"/>
      <c r="L66" s="85"/>
      <c r="M66" s="85"/>
      <c r="N66" s="85"/>
      <c r="O66" s="85"/>
      <c r="P66" s="85"/>
      <c r="Q66" s="85"/>
      <c r="R66" s="85"/>
      <c r="S66" s="85"/>
      <c r="T66" s="85"/>
      <c r="U66" s="85"/>
      <c r="V66" s="175">
        <v>200</v>
      </c>
      <c r="W66" s="175">
        <v>3600</v>
      </c>
      <c r="X66" s="175" t="s">
        <v>104</v>
      </c>
      <c r="Y66" s="176">
        <v>0.95</v>
      </c>
      <c r="Z66" s="176">
        <v>0.92500000000000004</v>
      </c>
      <c r="AA66" s="173">
        <v>7455.8</v>
      </c>
      <c r="AB66" s="176">
        <v>0.92500000000000004</v>
      </c>
      <c r="AC66" s="85"/>
    </row>
    <row r="67" spans="1:29">
      <c r="A67" s="85"/>
      <c r="B67" s="85"/>
      <c r="C67" s="85"/>
      <c r="D67" s="85"/>
      <c r="E67" s="85"/>
      <c r="F67" s="85"/>
      <c r="G67" s="85"/>
      <c r="H67" s="85"/>
      <c r="I67" s="85"/>
      <c r="J67" s="85"/>
      <c r="K67" s="85"/>
      <c r="L67" s="85"/>
      <c r="M67" s="85"/>
      <c r="N67" s="85"/>
      <c r="O67" s="85"/>
      <c r="P67" s="85"/>
      <c r="Q67" s="85"/>
      <c r="R67" s="85"/>
      <c r="S67" s="85"/>
      <c r="T67" s="85"/>
      <c r="U67" s="85"/>
      <c r="V67" s="175">
        <v>1</v>
      </c>
      <c r="W67" s="175">
        <v>1200</v>
      </c>
      <c r="X67" s="175" t="s">
        <v>111</v>
      </c>
      <c r="Y67" s="176">
        <v>0.82499999999999996</v>
      </c>
      <c r="Z67" s="176">
        <v>0.76300000000000001</v>
      </c>
      <c r="AA67" s="173">
        <v>373.7</v>
      </c>
      <c r="AB67" s="172">
        <v>0.76300000000000001</v>
      </c>
      <c r="AC67" s="85"/>
    </row>
    <row r="68" spans="1:29">
      <c r="A68" s="85"/>
      <c r="B68" s="85"/>
      <c r="C68" s="85"/>
      <c r="D68" s="85"/>
      <c r="E68" s="85"/>
      <c r="F68" s="85"/>
      <c r="G68" s="85"/>
      <c r="H68" s="85"/>
      <c r="I68" s="85"/>
      <c r="J68" s="85"/>
      <c r="K68" s="85"/>
      <c r="L68" s="85"/>
      <c r="M68" s="85"/>
      <c r="N68" s="85"/>
      <c r="O68" s="85"/>
      <c r="P68" s="85"/>
      <c r="Q68" s="85"/>
      <c r="R68" s="85"/>
      <c r="S68" s="85"/>
      <c r="T68" s="85"/>
      <c r="U68" s="85"/>
      <c r="V68" s="175">
        <v>1.5</v>
      </c>
      <c r="W68" s="175">
        <v>1200</v>
      </c>
      <c r="X68" s="175" t="s">
        <v>111</v>
      </c>
      <c r="Y68" s="176">
        <v>0.875</v>
      </c>
      <c r="Z68" s="176">
        <v>0.77400000000000002</v>
      </c>
      <c r="AA68" s="173">
        <v>435.25</v>
      </c>
      <c r="AB68" s="176">
        <v>0.77400000000000002</v>
      </c>
      <c r="AC68" s="85"/>
    </row>
    <row r="69" spans="1:29">
      <c r="A69" s="85"/>
      <c r="B69" s="85"/>
      <c r="C69" s="85"/>
      <c r="D69" s="85"/>
      <c r="E69" s="85"/>
      <c r="F69" s="85"/>
      <c r="G69" s="85"/>
      <c r="H69" s="85"/>
      <c r="I69" s="85"/>
      <c r="J69" s="85"/>
      <c r="K69" s="85"/>
      <c r="L69" s="85"/>
      <c r="M69" s="85"/>
      <c r="N69" s="85"/>
      <c r="O69" s="85"/>
      <c r="P69" s="85"/>
      <c r="Q69" s="85"/>
      <c r="R69" s="85"/>
      <c r="S69" s="85"/>
      <c r="T69" s="85"/>
      <c r="U69" s="85"/>
      <c r="V69" s="175">
        <v>2</v>
      </c>
      <c r="W69" s="175">
        <v>1200</v>
      </c>
      <c r="X69" s="175" t="s">
        <v>111</v>
      </c>
      <c r="Y69" s="176">
        <v>0.88500000000000001</v>
      </c>
      <c r="Z69" s="176">
        <v>0.78500000000000003</v>
      </c>
      <c r="AA69" s="173">
        <v>408.4</v>
      </c>
      <c r="AB69" s="176">
        <v>0.78500000000000003</v>
      </c>
      <c r="AC69" s="85"/>
    </row>
    <row r="70" spans="1:29">
      <c r="A70" s="85"/>
      <c r="B70" s="85"/>
      <c r="C70" s="85"/>
      <c r="D70" s="85"/>
      <c r="E70" s="85"/>
      <c r="F70" s="85"/>
      <c r="G70" s="85"/>
      <c r="H70" s="85"/>
      <c r="I70" s="85"/>
      <c r="J70" s="85"/>
      <c r="K70" s="85"/>
      <c r="L70" s="85"/>
      <c r="M70" s="85"/>
      <c r="N70" s="85"/>
      <c r="O70" s="85"/>
      <c r="P70" s="85"/>
      <c r="Q70" s="85"/>
      <c r="R70" s="85"/>
      <c r="S70" s="85"/>
      <c r="T70" s="85"/>
      <c r="U70" s="85"/>
      <c r="V70" s="175">
        <v>3</v>
      </c>
      <c r="W70" s="175">
        <v>1200</v>
      </c>
      <c r="X70" s="175" t="s">
        <v>111</v>
      </c>
      <c r="Y70" s="176">
        <v>0.89500000000000002</v>
      </c>
      <c r="Z70" s="176">
        <v>0.80599999999999994</v>
      </c>
      <c r="AA70" s="173">
        <v>593.45000000000005</v>
      </c>
      <c r="AB70" s="176">
        <v>0.80599999999999994</v>
      </c>
      <c r="AC70" s="85"/>
    </row>
    <row r="71" spans="1:29">
      <c r="A71" s="85"/>
      <c r="B71" s="85"/>
      <c r="C71" s="85"/>
      <c r="D71" s="85"/>
      <c r="E71" s="85"/>
      <c r="F71" s="85"/>
      <c r="G71" s="85"/>
      <c r="H71" s="85"/>
      <c r="I71" s="85"/>
      <c r="J71" s="85"/>
      <c r="K71" s="85"/>
      <c r="L71" s="85"/>
      <c r="M71" s="85"/>
      <c r="N71" s="85"/>
      <c r="O71" s="85"/>
      <c r="P71" s="85"/>
      <c r="Q71" s="85"/>
      <c r="R71" s="85"/>
      <c r="S71" s="85"/>
      <c r="T71" s="85"/>
      <c r="U71" s="85"/>
      <c r="V71" s="175">
        <v>5</v>
      </c>
      <c r="W71" s="175">
        <v>1200</v>
      </c>
      <c r="X71" s="175" t="s">
        <v>111</v>
      </c>
      <c r="Y71" s="176">
        <v>0.89500000000000002</v>
      </c>
      <c r="Z71" s="176">
        <v>0.83200000000000007</v>
      </c>
      <c r="AA71" s="173">
        <v>736.9</v>
      </c>
      <c r="AB71" s="176">
        <v>0.83200000000000007</v>
      </c>
      <c r="AC71" s="85"/>
    </row>
    <row r="72" spans="1:29">
      <c r="A72" s="85"/>
      <c r="B72" s="85"/>
      <c r="C72" s="85"/>
      <c r="D72" s="85"/>
      <c r="E72" s="85"/>
      <c r="F72" s="85"/>
      <c r="G72" s="85"/>
      <c r="H72" s="85"/>
      <c r="I72" s="85"/>
      <c r="J72" s="85"/>
      <c r="K72" s="85"/>
      <c r="L72" s="85"/>
      <c r="M72" s="85"/>
      <c r="N72" s="85"/>
      <c r="O72" s="85"/>
      <c r="P72" s="85"/>
      <c r="Q72" s="85"/>
      <c r="R72" s="85"/>
      <c r="S72" s="85"/>
      <c r="T72" s="85"/>
      <c r="U72" s="85"/>
      <c r="V72" s="175">
        <v>7.5</v>
      </c>
      <c r="W72" s="175">
        <v>1200</v>
      </c>
      <c r="X72" s="175" t="s">
        <v>111</v>
      </c>
      <c r="Y72" s="176">
        <v>0.91</v>
      </c>
      <c r="Z72" s="176">
        <v>0.85299999999999998</v>
      </c>
      <c r="AA72" s="173">
        <v>860.2</v>
      </c>
      <c r="AB72" s="176">
        <v>0.85299999999999998</v>
      </c>
      <c r="AC72" s="85"/>
    </row>
    <row r="73" spans="1:29">
      <c r="A73" s="85"/>
      <c r="B73" s="85"/>
      <c r="C73" s="85"/>
      <c r="D73" s="85"/>
      <c r="E73" s="85"/>
      <c r="F73" s="85"/>
      <c r="G73" s="85"/>
      <c r="H73" s="85"/>
      <c r="I73" s="85"/>
      <c r="J73" s="85"/>
      <c r="K73" s="85"/>
      <c r="L73" s="85"/>
      <c r="M73" s="85"/>
      <c r="N73" s="85"/>
      <c r="O73" s="85"/>
      <c r="P73" s="85"/>
      <c r="Q73" s="85"/>
      <c r="R73" s="85"/>
      <c r="S73" s="85"/>
      <c r="T73" s="85"/>
      <c r="U73" s="85"/>
      <c r="V73" s="175">
        <v>10</v>
      </c>
      <c r="W73" s="175">
        <v>1200</v>
      </c>
      <c r="X73" s="175" t="s">
        <v>111</v>
      </c>
      <c r="Y73" s="176">
        <v>0.91</v>
      </c>
      <c r="Z73" s="176">
        <v>0.86299999999999999</v>
      </c>
      <c r="AA73" s="173">
        <v>1129.75</v>
      </c>
      <c r="AB73" s="176">
        <v>0.86299999999999999</v>
      </c>
      <c r="AC73" s="85"/>
    </row>
    <row r="74" spans="1:29">
      <c r="A74" s="85"/>
      <c r="B74" s="85"/>
      <c r="C74" s="85"/>
      <c r="D74" s="85"/>
      <c r="E74" s="85"/>
      <c r="F74" s="85"/>
      <c r="G74" s="85"/>
      <c r="H74" s="85"/>
      <c r="I74" s="85"/>
      <c r="J74" s="85"/>
      <c r="K74" s="85"/>
      <c r="L74" s="85"/>
      <c r="M74" s="85"/>
      <c r="N74" s="85"/>
      <c r="O74" s="85"/>
      <c r="P74" s="85"/>
      <c r="Q74" s="85"/>
      <c r="R74" s="85"/>
      <c r="S74" s="85"/>
      <c r="T74" s="85"/>
      <c r="U74" s="85"/>
      <c r="V74" s="175">
        <v>15</v>
      </c>
      <c r="W74" s="175">
        <v>1200</v>
      </c>
      <c r="X74" s="175" t="s">
        <v>111</v>
      </c>
      <c r="Y74" s="176">
        <v>0.91700000000000004</v>
      </c>
      <c r="Z74" s="176">
        <v>0.872</v>
      </c>
      <c r="AA74" s="173">
        <v>1566.35</v>
      </c>
      <c r="AB74" s="176">
        <v>0.872</v>
      </c>
      <c r="AC74" s="85"/>
    </row>
    <row r="75" spans="1:29">
      <c r="A75" s="85"/>
      <c r="B75" s="85"/>
      <c r="C75" s="85"/>
      <c r="D75" s="85"/>
      <c r="E75" s="85"/>
      <c r="F75" s="85"/>
      <c r="G75" s="85"/>
      <c r="H75" s="85"/>
      <c r="I75" s="85"/>
      <c r="J75" s="85"/>
      <c r="K75" s="85"/>
      <c r="L75" s="85"/>
      <c r="M75" s="85"/>
      <c r="N75" s="85"/>
      <c r="O75" s="85"/>
      <c r="P75" s="85"/>
      <c r="Q75" s="85"/>
      <c r="R75" s="85"/>
      <c r="S75" s="85"/>
      <c r="T75" s="85"/>
      <c r="U75" s="85"/>
      <c r="V75" s="175">
        <v>20</v>
      </c>
      <c r="W75" s="175">
        <v>1200</v>
      </c>
      <c r="X75" s="175" t="s">
        <v>111</v>
      </c>
      <c r="Y75" s="176">
        <v>0.91700000000000004</v>
      </c>
      <c r="Z75" s="176">
        <v>0.88099999999999989</v>
      </c>
      <c r="AA75" s="173">
        <v>1803.4</v>
      </c>
      <c r="AB75" s="176">
        <v>0.88099999999999989</v>
      </c>
      <c r="AC75" s="85"/>
    </row>
    <row r="76" spans="1:29">
      <c r="A76" s="85"/>
      <c r="B76" s="85"/>
      <c r="C76" s="85"/>
      <c r="D76" s="85"/>
      <c r="E76" s="85"/>
      <c r="F76" s="85"/>
      <c r="G76" s="85"/>
      <c r="H76" s="85"/>
      <c r="I76" s="85"/>
      <c r="J76" s="85"/>
      <c r="K76" s="85"/>
      <c r="L76" s="85"/>
      <c r="M76" s="85"/>
      <c r="N76" s="85"/>
      <c r="O76" s="85"/>
      <c r="P76" s="85"/>
      <c r="Q76" s="85"/>
      <c r="R76" s="85"/>
      <c r="S76" s="85"/>
      <c r="T76" s="85"/>
      <c r="U76" s="85"/>
      <c r="V76" s="175">
        <v>25</v>
      </c>
      <c r="W76" s="175">
        <v>1200</v>
      </c>
      <c r="X76" s="175" t="s">
        <v>111</v>
      </c>
      <c r="Y76" s="176">
        <v>0.93</v>
      </c>
      <c r="Z76" s="176">
        <v>0.88900000000000001</v>
      </c>
      <c r="AA76" s="173">
        <v>2158.75</v>
      </c>
      <c r="AB76" s="176">
        <v>0.88900000000000001</v>
      </c>
      <c r="AC76" s="85"/>
    </row>
    <row r="77" spans="1:29">
      <c r="A77" s="85"/>
      <c r="B77" s="85"/>
      <c r="C77" s="85"/>
      <c r="D77" s="85"/>
      <c r="E77" s="85"/>
      <c r="F77" s="85"/>
      <c r="G77" s="85"/>
      <c r="H77" s="85"/>
      <c r="I77" s="85"/>
      <c r="J77" s="85"/>
      <c r="K77" s="85"/>
      <c r="L77" s="85"/>
      <c r="M77" s="85"/>
      <c r="N77" s="85"/>
      <c r="O77" s="85"/>
      <c r="P77" s="85"/>
      <c r="Q77" s="85"/>
      <c r="R77" s="85"/>
      <c r="S77" s="85"/>
      <c r="T77" s="85"/>
      <c r="U77" s="85"/>
      <c r="V77" s="175">
        <v>30</v>
      </c>
      <c r="W77" s="175">
        <v>1200</v>
      </c>
      <c r="X77" s="175" t="s">
        <v>111</v>
      </c>
      <c r="Y77" s="176">
        <v>0.93</v>
      </c>
      <c r="Z77" s="176">
        <v>0.89400000000000002</v>
      </c>
      <c r="AA77" s="173">
        <v>2356.8000000000002</v>
      </c>
      <c r="AB77" s="176">
        <v>0.89400000000000002</v>
      </c>
      <c r="AC77" s="85"/>
    </row>
    <row r="78" spans="1:29">
      <c r="A78" s="85"/>
      <c r="B78" s="85"/>
      <c r="C78" s="85"/>
      <c r="D78" s="85"/>
      <c r="E78" s="85"/>
      <c r="F78" s="85"/>
      <c r="G78" s="85"/>
      <c r="H78" s="85"/>
      <c r="I78" s="85"/>
      <c r="J78" s="85"/>
      <c r="K78" s="85"/>
      <c r="L78" s="85"/>
      <c r="M78" s="85"/>
      <c r="N78" s="85"/>
      <c r="O78" s="85"/>
      <c r="P78" s="85"/>
      <c r="Q78" s="85"/>
      <c r="R78" s="85"/>
      <c r="S78" s="85"/>
      <c r="T78" s="85"/>
      <c r="U78" s="85"/>
      <c r="V78" s="175">
        <v>40</v>
      </c>
      <c r="W78" s="175">
        <v>1200</v>
      </c>
      <c r="X78" s="175" t="s">
        <v>111</v>
      </c>
      <c r="Y78" s="176">
        <v>0.94099999999999995</v>
      </c>
      <c r="Z78" s="176">
        <v>0.89700000000000002</v>
      </c>
      <c r="AA78" s="173">
        <v>3316</v>
      </c>
      <c r="AB78" s="176">
        <v>0.89700000000000002</v>
      </c>
      <c r="AC78" s="85"/>
    </row>
    <row r="79" spans="1:29">
      <c r="A79" s="85"/>
      <c r="B79" s="85"/>
      <c r="C79" s="85"/>
      <c r="D79" s="85"/>
      <c r="E79" s="85"/>
      <c r="F79" s="85"/>
      <c r="G79" s="85"/>
      <c r="H79" s="85"/>
      <c r="I79" s="85"/>
      <c r="J79" s="85"/>
      <c r="K79" s="85"/>
      <c r="L79" s="85"/>
      <c r="M79" s="85"/>
      <c r="N79" s="85"/>
      <c r="O79" s="85"/>
      <c r="P79" s="85"/>
      <c r="Q79" s="85"/>
      <c r="R79" s="85"/>
      <c r="S79" s="85"/>
      <c r="T79" s="85"/>
      <c r="U79" s="85"/>
      <c r="V79" s="175">
        <v>50</v>
      </c>
      <c r="W79" s="175">
        <v>1200</v>
      </c>
      <c r="X79" s="175" t="s">
        <v>111</v>
      </c>
      <c r="Y79" s="176">
        <v>0.94099999999999995</v>
      </c>
      <c r="Z79" s="176">
        <v>0.89900000000000002</v>
      </c>
      <c r="AA79" s="173">
        <v>3651</v>
      </c>
      <c r="AB79" s="176">
        <v>0.89900000000000002</v>
      </c>
      <c r="AC79" s="85"/>
    </row>
    <row r="80" spans="1:29">
      <c r="A80" s="85"/>
      <c r="B80" s="85"/>
      <c r="C80" s="85"/>
      <c r="D80" s="85"/>
      <c r="E80" s="85"/>
      <c r="F80" s="85"/>
      <c r="G80" s="85"/>
      <c r="H80" s="85"/>
      <c r="I80" s="85"/>
      <c r="J80" s="85"/>
      <c r="K80" s="85"/>
      <c r="L80" s="85"/>
      <c r="M80" s="85"/>
      <c r="N80" s="85"/>
      <c r="O80" s="85"/>
      <c r="P80" s="85"/>
      <c r="Q80" s="85"/>
      <c r="R80" s="85"/>
      <c r="S80" s="85"/>
      <c r="T80" s="85"/>
      <c r="U80" s="85"/>
      <c r="V80" s="175">
        <v>60</v>
      </c>
      <c r="W80" s="175">
        <v>1200</v>
      </c>
      <c r="X80" s="175" t="s">
        <v>111</v>
      </c>
      <c r="Y80" s="176">
        <v>0.94499999999999995</v>
      </c>
      <c r="Z80" s="176">
        <v>0.90400000000000003</v>
      </c>
      <c r="AA80" s="173">
        <v>4203.75</v>
      </c>
      <c r="AB80" s="176">
        <v>0.90400000000000003</v>
      </c>
      <c r="AC80" s="85"/>
    </row>
    <row r="81" spans="1:29">
      <c r="A81" s="85"/>
      <c r="B81" s="85"/>
      <c r="C81" s="85"/>
      <c r="D81" s="85"/>
      <c r="E81" s="85"/>
      <c r="F81" s="85"/>
      <c r="G81" s="85"/>
      <c r="H81" s="85"/>
      <c r="I81" s="85"/>
      <c r="J81" s="85"/>
      <c r="K81" s="85"/>
      <c r="L81" s="85"/>
      <c r="M81" s="85"/>
      <c r="N81" s="85"/>
      <c r="O81" s="85"/>
      <c r="P81" s="85"/>
      <c r="Q81" s="85"/>
      <c r="R81" s="85"/>
      <c r="S81" s="85"/>
      <c r="T81" s="85"/>
      <c r="U81" s="85"/>
      <c r="V81" s="175">
        <v>75</v>
      </c>
      <c r="W81" s="175">
        <v>1200</v>
      </c>
      <c r="X81" s="175" t="s">
        <v>111</v>
      </c>
      <c r="Y81" s="176">
        <v>0.94499999999999995</v>
      </c>
      <c r="Z81" s="176">
        <v>0.90900000000000003</v>
      </c>
      <c r="AA81" s="173">
        <v>5024.5</v>
      </c>
      <c r="AB81" s="176">
        <v>0.90900000000000003</v>
      </c>
      <c r="AC81" s="85"/>
    </row>
    <row r="82" spans="1:29">
      <c r="A82" s="85"/>
      <c r="B82" s="85"/>
      <c r="C82" s="85"/>
      <c r="D82" s="85"/>
      <c r="E82" s="85"/>
      <c r="F82" s="85"/>
      <c r="G82" s="85"/>
      <c r="H82" s="85"/>
      <c r="I82" s="85"/>
      <c r="J82" s="85"/>
      <c r="K82" s="85"/>
      <c r="L82" s="85"/>
      <c r="M82" s="85"/>
      <c r="N82" s="85"/>
      <c r="O82" s="85"/>
      <c r="P82" s="85"/>
      <c r="Q82" s="85"/>
      <c r="R82" s="85"/>
      <c r="S82" s="85"/>
      <c r="T82" s="85"/>
      <c r="U82" s="85"/>
      <c r="V82" s="175">
        <v>100</v>
      </c>
      <c r="W82" s="175">
        <v>1200</v>
      </c>
      <c r="X82" s="175" t="s">
        <v>111</v>
      </c>
      <c r="Y82" s="176">
        <v>0.95</v>
      </c>
      <c r="Z82" s="176">
        <v>0.90900000000000003</v>
      </c>
      <c r="AA82" s="173">
        <v>7197.25</v>
      </c>
      <c r="AB82" s="176">
        <v>0.90900000000000003</v>
      </c>
      <c r="AC82" s="85"/>
    </row>
    <row r="83" spans="1:29">
      <c r="A83" s="85"/>
      <c r="B83" s="85"/>
      <c r="C83" s="85"/>
      <c r="D83" s="85"/>
      <c r="E83" s="85"/>
      <c r="F83" s="85"/>
      <c r="G83" s="85"/>
      <c r="H83" s="85"/>
      <c r="I83" s="85"/>
      <c r="J83" s="85"/>
      <c r="K83" s="85"/>
      <c r="L83" s="85"/>
      <c r="M83" s="85"/>
      <c r="N83" s="85"/>
      <c r="O83" s="85"/>
      <c r="P83" s="85"/>
      <c r="Q83" s="85"/>
      <c r="R83" s="85"/>
      <c r="S83" s="85"/>
      <c r="T83" s="85"/>
      <c r="U83" s="85"/>
      <c r="V83" s="175">
        <v>125</v>
      </c>
      <c r="W83" s="175">
        <v>1200</v>
      </c>
      <c r="X83" s="175" t="s">
        <v>111</v>
      </c>
      <c r="Y83" s="176">
        <v>0.95</v>
      </c>
      <c r="Z83" s="176">
        <v>0.91299999999999992</v>
      </c>
      <c r="AA83" s="173">
        <v>8244.2000000000007</v>
      </c>
      <c r="AB83" s="176">
        <v>0.91299999999999992</v>
      </c>
      <c r="AC83" s="85"/>
    </row>
    <row r="84" spans="1:29">
      <c r="A84" s="85"/>
      <c r="B84" s="85"/>
      <c r="C84" s="85"/>
      <c r="D84" s="85"/>
      <c r="E84" s="85"/>
      <c r="F84" s="85"/>
      <c r="G84" s="85"/>
      <c r="H84" s="85"/>
      <c r="I84" s="85"/>
      <c r="J84" s="85"/>
      <c r="K84" s="85"/>
      <c r="L84" s="85"/>
      <c r="M84" s="85"/>
      <c r="N84" s="85"/>
      <c r="O84" s="85"/>
      <c r="P84" s="85"/>
      <c r="Q84" s="85"/>
      <c r="R84" s="85"/>
      <c r="S84" s="85"/>
      <c r="T84" s="85"/>
      <c r="U84" s="85"/>
      <c r="V84" s="175">
        <v>150</v>
      </c>
      <c r="W84" s="175">
        <v>1200</v>
      </c>
      <c r="X84" s="175" t="s">
        <v>111</v>
      </c>
      <c r="Y84" s="176">
        <v>0.95799999999999996</v>
      </c>
      <c r="Z84" s="176">
        <v>0.91700000000000004</v>
      </c>
      <c r="AA84" s="173">
        <v>9028.35</v>
      </c>
      <c r="AB84" s="176">
        <v>0.91700000000000004</v>
      </c>
      <c r="AC84" s="85"/>
    </row>
    <row r="85" spans="1:29">
      <c r="A85" s="85"/>
      <c r="B85" s="85"/>
      <c r="C85" s="85"/>
      <c r="D85" s="85"/>
      <c r="E85" s="85"/>
      <c r="F85" s="85"/>
      <c r="G85" s="85"/>
      <c r="H85" s="85"/>
      <c r="I85" s="85"/>
      <c r="J85" s="85"/>
      <c r="K85" s="85"/>
      <c r="L85" s="85"/>
      <c r="M85" s="85"/>
      <c r="N85" s="85"/>
      <c r="O85" s="85"/>
      <c r="P85" s="85"/>
      <c r="Q85" s="85"/>
      <c r="R85" s="85"/>
      <c r="S85" s="85"/>
      <c r="T85" s="85"/>
      <c r="U85" s="85"/>
      <c r="V85" s="197">
        <v>200</v>
      </c>
      <c r="W85" s="197">
        <v>1200</v>
      </c>
      <c r="X85" s="175" t="s">
        <v>111</v>
      </c>
      <c r="Y85" s="198">
        <v>0.95799999999999996</v>
      </c>
      <c r="Z85" s="198">
        <v>0.92500000000000004</v>
      </c>
      <c r="AA85" s="173">
        <v>11508.55</v>
      </c>
      <c r="AB85" s="176">
        <v>0.92500000000000004</v>
      </c>
      <c r="AC85" s="85"/>
    </row>
    <row r="86" spans="1:29">
      <c r="A86" s="85"/>
      <c r="B86" s="85"/>
      <c r="C86" s="85"/>
      <c r="D86" s="85"/>
      <c r="E86" s="85"/>
      <c r="F86" s="85"/>
      <c r="G86" s="85"/>
      <c r="H86" s="85"/>
      <c r="I86" s="85"/>
      <c r="J86" s="85"/>
      <c r="K86" s="85"/>
      <c r="L86" s="85"/>
      <c r="M86" s="85"/>
      <c r="N86" s="85"/>
      <c r="O86" s="85"/>
      <c r="P86" s="85"/>
      <c r="Q86" s="85"/>
      <c r="R86" s="85"/>
      <c r="S86" s="85"/>
      <c r="T86" s="85"/>
      <c r="U86" s="85"/>
      <c r="V86" s="175">
        <v>1</v>
      </c>
      <c r="W86" s="175">
        <v>1800</v>
      </c>
      <c r="X86" s="175" t="s">
        <v>111</v>
      </c>
      <c r="Y86" s="199">
        <v>0.85499999999999998</v>
      </c>
      <c r="Z86" s="199">
        <v>0.76300000000000001</v>
      </c>
      <c r="AA86" s="173">
        <v>271.64999999999998</v>
      </c>
      <c r="AB86" s="172">
        <v>0.76300000000000001</v>
      </c>
      <c r="AC86" s="85"/>
    </row>
    <row r="87" spans="1:29">
      <c r="V87" s="175">
        <v>1.5</v>
      </c>
      <c r="W87" s="175">
        <v>1800</v>
      </c>
      <c r="X87" s="175" t="s">
        <v>111</v>
      </c>
      <c r="Y87" s="199">
        <v>0.86499999999999999</v>
      </c>
      <c r="Z87" s="199">
        <v>0.77400000000000002</v>
      </c>
      <c r="AA87" s="173">
        <v>342.95</v>
      </c>
      <c r="AB87" s="176">
        <v>0.77400000000000002</v>
      </c>
      <c r="AC87" s="85"/>
    </row>
    <row r="88" spans="1:29">
      <c r="V88" s="175">
        <v>2</v>
      </c>
      <c r="W88" s="175">
        <v>1800</v>
      </c>
      <c r="X88" s="175" t="s">
        <v>111</v>
      </c>
      <c r="Y88" s="199">
        <v>0.86499999999999999</v>
      </c>
      <c r="Z88" s="199">
        <v>0.78500000000000003</v>
      </c>
      <c r="AA88" s="173">
        <v>364.2</v>
      </c>
      <c r="AB88" s="176">
        <v>0.78500000000000003</v>
      </c>
      <c r="AC88" s="85"/>
    </row>
    <row r="89" spans="1:29">
      <c r="V89" s="175">
        <v>3</v>
      </c>
      <c r="W89" s="175">
        <v>1800</v>
      </c>
      <c r="X89" s="175" t="s">
        <v>111</v>
      </c>
      <c r="Y89" s="199">
        <v>0.89500000000000002</v>
      </c>
      <c r="Z89" s="199">
        <v>0.80599999999999994</v>
      </c>
      <c r="AA89" s="173">
        <v>390</v>
      </c>
      <c r="AB89" s="176">
        <v>0.80599999999999994</v>
      </c>
    </row>
    <row r="90" spans="1:29">
      <c r="V90" s="175">
        <v>5</v>
      </c>
      <c r="W90" s="175">
        <v>1800</v>
      </c>
      <c r="X90" s="175" t="s">
        <v>111</v>
      </c>
      <c r="Y90" s="199">
        <v>0.89500000000000002</v>
      </c>
      <c r="Z90" s="199">
        <v>0.83200000000000007</v>
      </c>
      <c r="AA90" s="173">
        <v>452.85</v>
      </c>
      <c r="AB90" s="176">
        <v>0.83200000000000007</v>
      </c>
    </row>
    <row r="91" spans="1:29">
      <c r="V91" s="175">
        <v>7.5</v>
      </c>
      <c r="W91" s="175">
        <v>1800</v>
      </c>
      <c r="X91" s="175" t="s">
        <v>111</v>
      </c>
      <c r="Y91" s="199">
        <v>0.91700000000000004</v>
      </c>
      <c r="Z91" s="199">
        <v>0.85299999999999998</v>
      </c>
      <c r="AA91" s="173">
        <v>621.65</v>
      </c>
      <c r="AB91" s="176">
        <v>0.85299999999999998</v>
      </c>
    </row>
    <row r="92" spans="1:29">
      <c r="V92" s="175">
        <v>10</v>
      </c>
      <c r="W92" s="175">
        <v>1800</v>
      </c>
      <c r="X92" s="175" t="s">
        <v>111</v>
      </c>
      <c r="Y92" s="199">
        <v>0.91700000000000004</v>
      </c>
      <c r="Z92" s="199">
        <v>0.86299999999999999</v>
      </c>
      <c r="AA92" s="173">
        <v>699.45</v>
      </c>
      <c r="AB92" s="176">
        <v>0.86299999999999999</v>
      </c>
    </row>
    <row r="93" spans="1:29">
      <c r="V93" s="175">
        <v>15</v>
      </c>
      <c r="W93" s="175">
        <v>1800</v>
      </c>
      <c r="X93" s="175" t="s">
        <v>111</v>
      </c>
      <c r="Y93" s="199">
        <v>0.92400000000000004</v>
      </c>
      <c r="Z93" s="199">
        <v>0.872</v>
      </c>
      <c r="AA93" s="173">
        <v>928.05</v>
      </c>
      <c r="AB93" s="176">
        <v>0.872</v>
      </c>
    </row>
    <row r="94" spans="1:29">
      <c r="V94" s="175">
        <v>20</v>
      </c>
      <c r="W94" s="175">
        <v>1800</v>
      </c>
      <c r="X94" s="175" t="s">
        <v>111</v>
      </c>
      <c r="Y94" s="199">
        <v>0.93</v>
      </c>
      <c r="Z94" s="199">
        <v>0.88099999999999989</v>
      </c>
      <c r="AA94" s="173">
        <v>1011.7</v>
      </c>
      <c r="AB94" s="176">
        <v>0.88099999999999989</v>
      </c>
    </row>
    <row r="95" spans="1:29">
      <c r="V95" s="175">
        <v>25</v>
      </c>
      <c r="W95" s="175">
        <v>1800</v>
      </c>
      <c r="X95" s="175" t="s">
        <v>111</v>
      </c>
      <c r="Y95" s="199">
        <v>0.93599999999999994</v>
      </c>
      <c r="Z95" s="199">
        <v>0.88900000000000001</v>
      </c>
      <c r="AA95" s="173">
        <v>1398.9</v>
      </c>
      <c r="AB95" s="176">
        <v>0.88900000000000001</v>
      </c>
    </row>
    <row r="96" spans="1:29">
      <c r="V96" s="175">
        <v>30</v>
      </c>
      <c r="W96" s="175">
        <v>1800</v>
      </c>
      <c r="X96" s="175" t="s">
        <v>111</v>
      </c>
      <c r="Y96" s="199">
        <v>0.93599999999999994</v>
      </c>
      <c r="Z96" s="199">
        <v>0.89400000000000002</v>
      </c>
      <c r="AA96" s="173">
        <v>1576.8</v>
      </c>
      <c r="AB96" s="176">
        <v>0.89400000000000002</v>
      </c>
    </row>
    <row r="97" spans="22:28">
      <c r="V97" s="175">
        <v>40</v>
      </c>
      <c r="W97" s="175">
        <v>1800</v>
      </c>
      <c r="X97" s="175" t="s">
        <v>111</v>
      </c>
      <c r="Y97" s="199">
        <v>0.94099999999999995</v>
      </c>
      <c r="Z97" s="199">
        <v>0.89700000000000002</v>
      </c>
      <c r="AA97" s="173">
        <v>2176.5500000000002</v>
      </c>
      <c r="AB97" s="176">
        <v>0.89700000000000002</v>
      </c>
    </row>
    <row r="98" spans="22:28">
      <c r="V98" s="175">
        <v>50</v>
      </c>
      <c r="W98" s="175">
        <v>1800</v>
      </c>
      <c r="X98" s="175" t="s">
        <v>111</v>
      </c>
      <c r="Y98" s="199">
        <v>0.94499999999999995</v>
      </c>
      <c r="Z98" s="199">
        <v>0.89900000000000002</v>
      </c>
      <c r="AA98" s="173">
        <v>2477.75</v>
      </c>
      <c r="AB98" s="176">
        <v>0.89900000000000002</v>
      </c>
    </row>
    <row r="99" spans="22:28">
      <c r="V99" s="175">
        <v>60</v>
      </c>
      <c r="W99" s="175">
        <v>1800</v>
      </c>
      <c r="X99" s="175" t="s">
        <v>111</v>
      </c>
      <c r="Y99" s="199">
        <v>0.95</v>
      </c>
      <c r="Z99" s="199">
        <v>0.90400000000000003</v>
      </c>
      <c r="AA99" s="173">
        <v>3366.55</v>
      </c>
      <c r="AB99" s="176">
        <v>0.90400000000000003</v>
      </c>
    </row>
    <row r="100" spans="22:28">
      <c r="V100" s="175">
        <v>75</v>
      </c>
      <c r="W100" s="175">
        <v>1800</v>
      </c>
      <c r="X100" s="175" t="s">
        <v>111</v>
      </c>
      <c r="Y100" s="199">
        <v>0.95400000000000007</v>
      </c>
      <c r="Z100" s="199">
        <v>0.90900000000000003</v>
      </c>
      <c r="AA100" s="173">
        <v>3843.45</v>
      </c>
      <c r="AB100" s="176">
        <v>0.90900000000000003</v>
      </c>
    </row>
    <row r="101" spans="22:28">
      <c r="V101" s="175">
        <v>100</v>
      </c>
      <c r="W101" s="175">
        <v>1800</v>
      </c>
      <c r="X101" s="175" t="s">
        <v>111</v>
      </c>
      <c r="Y101" s="199">
        <v>0.95400000000000007</v>
      </c>
      <c r="Z101" s="199">
        <v>0.90900000000000003</v>
      </c>
      <c r="AA101" s="173">
        <v>4687.6000000000004</v>
      </c>
      <c r="AB101" s="176">
        <v>0.90900000000000003</v>
      </c>
    </row>
    <row r="102" spans="22:28">
      <c r="V102" s="175">
        <v>125</v>
      </c>
      <c r="W102" s="175">
        <v>1800</v>
      </c>
      <c r="X102" s="175" t="s">
        <v>111</v>
      </c>
      <c r="Y102" s="199">
        <v>0.95400000000000007</v>
      </c>
      <c r="Z102" s="199">
        <v>0.91299999999999992</v>
      </c>
      <c r="AA102" s="173">
        <v>6874</v>
      </c>
      <c r="AB102" s="176">
        <v>0.91299999999999992</v>
      </c>
    </row>
    <row r="103" spans="22:28">
      <c r="V103" s="175">
        <v>150</v>
      </c>
      <c r="W103" s="175">
        <v>1800</v>
      </c>
      <c r="X103" s="175" t="s">
        <v>111</v>
      </c>
      <c r="Y103" s="199">
        <v>0.95799999999999996</v>
      </c>
      <c r="Z103" s="199">
        <v>0.91700000000000004</v>
      </c>
      <c r="AA103" s="173">
        <v>7723.15</v>
      </c>
      <c r="AB103" s="176">
        <v>0.91700000000000004</v>
      </c>
    </row>
    <row r="104" spans="22:28">
      <c r="V104" s="197">
        <v>200</v>
      </c>
      <c r="W104" s="197">
        <v>1800</v>
      </c>
      <c r="X104" s="175" t="s">
        <v>111</v>
      </c>
      <c r="Y104" s="199">
        <v>0.96200000000000008</v>
      </c>
      <c r="Z104" s="199">
        <v>0.92500000000000004</v>
      </c>
      <c r="AA104" s="173">
        <v>9316.1</v>
      </c>
      <c r="AB104" s="176">
        <v>0.92500000000000004</v>
      </c>
    </row>
    <row r="105" spans="22:28">
      <c r="V105" s="175">
        <v>1</v>
      </c>
      <c r="W105" s="175">
        <v>3600</v>
      </c>
      <c r="X105" s="175" t="s">
        <v>111</v>
      </c>
      <c r="Y105" s="200">
        <v>0.77</v>
      </c>
      <c r="Z105" s="199">
        <v>0.76300000000000001</v>
      </c>
      <c r="AA105" s="173">
        <v>252.15</v>
      </c>
      <c r="AB105" s="172">
        <v>0.76300000000000001</v>
      </c>
    </row>
    <row r="106" spans="22:28">
      <c r="V106" s="175">
        <v>1.5</v>
      </c>
      <c r="W106" s="175">
        <v>3600</v>
      </c>
      <c r="X106" s="175" t="s">
        <v>111</v>
      </c>
      <c r="Y106" s="200">
        <v>0.84</v>
      </c>
      <c r="Z106" s="199">
        <v>0.77400000000000002</v>
      </c>
      <c r="AA106" s="173">
        <v>301.35000000000002</v>
      </c>
      <c r="AB106" s="176">
        <v>0.77400000000000002</v>
      </c>
    </row>
    <row r="107" spans="22:28">
      <c r="V107" s="175">
        <v>2</v>
      </c>
      <c r="W107" s="175">
        <v>3600</v>
      </c>
      <c r="X107" s="175" t="s">
        <v>111</v>
      </c>
      <c r="Y107" s="200">
        <v>0.85499999999999998</v>
      </c>
      <c r="Z107" s="199">
        <v>0.78500000000000003</v>
      </c>
      <c r="AA107" s="173">
        <v>345.35</v>
      </c>
      <c r="AB107" s="176">
        <v>0.78500000000000003</v>
      </c>
    </row>
    <row r="108" spans="22:28">
      <c r="V108" s="175">
        <v>3</v>
      </c>
      <c r="W108" s="175">
        <v>3600</v>
      </c>
      <c r="X108" s="175" t="s">
        <v>111</v>
      </c>
      <c r="Y108" s="200">
        <v>0.86499999999999999</v>
      </c>
      <c r="Z108" s="199">
        <v>0.80599999999999994</v>
      </c>
      <c r="AA108" s="173">
        <v>400.4</v>
      </c>
      <c r="AB108" s="176">
        <v>0.80599999999999994</v>
      </c>
    </row>
    <row r="109" spans="22:28">
      <c r="V109" s="175">
        <v>5</v>
      </c>
      <c r="W109" s="175">
        <v>3600</v>
      </c>
      <c r="X109" s="175" t="s">
        <v>111</v>
      </c>
      <c r="Y109" s="200">
        <v>0.88500000000000001</v>
      </c>
      <c r="Z109" s="199">
        <v>0.83200000000000007</v>
      </c>
      <c r="AA109" s="173">
        <v>502.9</v>
      </c>
      <c r="AB109" s="176">
        <v>0.83200000000000007</v>
      </c>
    </row>
    <row r="110" spans="22:28">
      <c r="V110" s="175">
        <v>7.5</v>
      </c>
      <c r="W110" s="175">
        <v>3600</v>
      </c>
      <c r="X110" s="175" t="s">
        <v>111</v>
      </c>
      <c r="Y110" s="200">
        <v>0.89500000000000002</v>
      </c>
      <c r="Z110" s="199">
        <v>0.85299999999999998</v>
      </c>
      <c r="AA110" s="173">
        <v>643.1</v>
      </c>
      <c r="AB110" s="176">
        <v>0.85299999999999998</v>
      </c>
    </row>
    <row r="111" spans="22:28">
      <c r="V111" s="175">
        <v>10</v>
      </c>
      <c r="W111" s="175">
        <v>3600</v>
      </c>
      <c r="X111" s="175" t="s">
        <v>111</v>
      </c>
      <c r="Y111" s="200">
        <v>0.90200000000000002</v>
      </c>
      <c r="Z111" s="199">
        <v>0.86299999999999999</v>
      </c>
      <c r="AA111" s="173">
        <v>683.85</v>
      </c>
      <c r="AB111" s="176">
        <v>0.86299999999999999</v>
      </c>
    </row>
    <row r="112" spans="22:28">
      <c r="V112" s="175">
        <v>15</v>
      </c>
      <c r="W112" s="175">
        <v>3600</v>
      </c>
      <c r="X112" s="175" t="s">
        <v>111</v>
      </c>
      <c r="Y112" s="200">
        <v>0.91</v>
      </c>
      <c r="Z112" s="199">
        <v>0.872</v>
      </c>
      <c r="AA112" s="173">
        <v>914.4</v>
      </c>
      <c r="AB112" s="176">
        <v>0.872</v>
      </c>
    </row>
    <row r="113" spans="22:28">
      <c r="V113" s="175">
        <v>20</v>
      </c>
      <c r="W113" s="175">
        <v>3600</v>
      </c>
      <c r="X113" s="175" t="s">
        <v>111</v>
      </c>
      <c r="Y113" s="200">
        <v>0.91</v>
      </c>
      <c r="Z113" s="199">
        <v>0.88099999999999989</v>
      </c>
      <c r="AA113" s="173">
        <v>1143</v>
      </c>
      <c r="AB113" s="176">
        <v>0.88099999999999989</v>
      </c>
    </row>
    <row r="114" spans="22:28">
      <c r="V114" s="175">
        <v>25</v>
      </c>
      <c r="W114" s="175">
        <v>3600</v>
      </c>
      <c r="X114" s="175" t="s">
        <v>111</v>
      </c>
      <c r="Y114" s="200">
        <v>0.91700000000000004</v>
      </c>
      <c r="Z114" s="199">
        <v>0.88900000000000001</v>
      </c>
      <c r="AA114" s="173">
        <v>1336.5</v>
      </c>
      <c r="AB114" s="176">
        <v>0.88900000000000001</v>
      </c>
    </row>
    <row r="115" spans="22:28">
      <c r="V115" s="175">
        <v>30</v>
      </c>
      <c r="W115" s="175">
        <v>3600</v>
      </c>
      <c r="X115" s="175" t="s">
        <v>111</v>
      </c>
      <c r="Y115" s="200">
        <v>0.91700000000000004</v>
      </c>
      <c r="Z115" s="199">
        <v>0.89400000000000002</v>
      </c>
      <c r="AA115" s="173">
        <v>1598.25</v>
      </c>
      <c r="AB115" s="176">
        <v>0.89400000000000002</v>
      </c>
    </row>
    <row r="116" spans="22:28">
      <c r="V116" s="175">
        <v>40</v>
      </c>
      <c r="W116" s="175">
        <v>3600</v>
      </c>
      <c r="X116" s="175" t="s">
        <v>111</v>
      </c>
      <c r="Y116" s="200">
        <v>0.92400000000000004</v>
      </c>
      <c r="Z116" s="199">
        <v>0.89700000000000002</v>
      </c>
      <c r="AA116" s="173">
        <v>2117.4</v>
      </c>
      <c r="AB116" s="176">
        <v>0.89700000000000002</v>
      </c>
    </row>
    <row r="117" spans="22:28">
      <c r="V117" s="175">
        <v>50</v>
      </c>
      <c r="W117" s="175">
        <v>3600</v>
      </c>
      <c r="X117" s="175" t="s">
        <v>111</v>
      </c>
      <c r="Y117" s="200">
        <v>0.93</v>
      </c>
      <c r="Z117" s="199">
        <v>0.89900000000000002</v>
      </c>
      <c r="AA117" s="173">
        <v>2553.15</v>
      </c>
      <c r="AB117" s="176">
        <v>0.89900000000000002</v>
      </c>
    </row>
    <row r="118" spans="22:28">
      <c r="V118" s="175">
        <v>60</v>
      </c>
      <c r="W118" s="175">
        <v>3600</v>
      </c>
      <c r="X118" s="175" t="s">
        <v>111</v>
      </c>
      <c r="Y118" s="200">
        <v>0.93599999999999994</v>
      </c>
      <c r="Z118" s="199">
        <v>0.90400000000000003</v>
      </c>
      <c r="AA118" s="173">
        <v>3550.5</v>
      </c>
      <c r="AB118" s="176">
        <v>0.90400000000000003</v>
      </c>
    </row>
    <row r="119" spans="22:28">
      <c r="V119" s="175">
        <v>75</v>
      </c>
      <c r="W119" s="175">
        <v>3600</v>
      </c>
      <c r="X119" s="175" t="s">
        <v>111</v>
      </c>
      <c r="Y119" s="200">
        <v>0.93599999999999994</v>
      </c>
      <c r="Z119" s="199">
        <v>0.90900000000000003</v>
      </c>
      <c r="AA119" s="173">
        <v>4305.6000000000004</v>
      </c>
      <c r="AB119" s="176">
        <v>0.90900000000000003</v>
      </c>
    </row>
    <row r="120" spans="22:28">
      <c r="V120" s="175">
        <v>100</v>
      </c>
      <c r="W120" s="175">
        <v>3600</v>
      </c>
      <c r="X120" s="175" t="s">
        <v>111</v>
      </c>
      <c r="Y120" s="200">
        <v>0.94099999999999995</v>
      </c>
      <c r="Z120" s="199">
        <v>0.90900000000000003</v>
      </c>
      <c r="AA120" s="173">
        <v>5183.55</v>
      </c>
      <c r="AB120" s="176">
        <v>0.90900000000000003</v>
      </c>
    </row>
    <row r="121" spans="22:28">
      <c r="V121" s="175">
        <v>125</v>
      </c>
      <c r="W121" s="175">
        <v>3600</v>
      </c>
      <c r="X121" s="175" t="s">
        <v>111</v>
      </c>
      <c r="Y121" s="200">
        <v>0.95</v>
      </c>
      <c r="Z121" s="199">
        <v>0.91299999999999992</v>
      </c>
      <c r="AA121" s="173">
        <v>7033.25</v>
      </c>
      <c r="AB121" s="176">
        <v>0.91299999999999992</v>
      </c>
    </row>
    <row r="122" spans="22:28">
      <c r="V122" s="175">
        <v>150</v>
      </c>
      <c r="W122" s="175">
        <v>3600</v>
      </c>
      <c r="X122" s="175" t="s">
        <v>111</v>
      </c>
      <c r="Y122" s="200">
        <v>0.95</v>
      </c>
      <c r="Z122" s="199">
        <v>0.91700000000000004</v>
      </c>
      <c r="AA122" s="173">
        <v>8509.65</v>
      </c>
      <c r="AB122" s="176">
        <v>0.91700000000000004</v>
      </c>
    </row>
    <row r="123" spans="22:28">
      <c r="V123" s="197">
        <v>200</v>
      </c>
      <c r="W123" s="197">
        <v>3600</v>
      </c>
      <c r="X123" s="175" t="s">
        <v>111</v>
      </c>
      <c r="Y123" s="200">
        <v>0.95400000000000007</v>
      </c>
      <c r="Z123" s="199">
        <v>0.92500000000000004</v>
      </c>
      <c r="AA123" s="173">
        <v>10825.4</v>
      </c>
      <c r="AB123" s="176">
        <v>0.92500000000000004</v>
      </c>
    </row>
  </sheetData>
  <sheetProtection selectLockedCells="1"/>
  <mergeCells count="52">
    <mergeCell ref="N58:Q58"/>
    <mergeCell ref="S58:U58"/>
    <mergeCell ref="O59:Q59"/>
    <mergeCell ref="T59:U59"/>
    <mergeCell ref="O36:O37"/>
    <mergeCell ref="P36:P37"/>
    <mergeCell ref="Q36:Q37"/>
    <mergeCell ref="R36:R37"/>
    <mergeCell ref="S36:S37"/>
    <mergeCell ref="T36:U36"/>
    <mergeCell ref="M36:N36"/>
    <mergeCell ref="A36:A37"/>
    <mergeCell ref="B36:B37"/>
    <mergeCell ref="C36:C37"/>
    <mergeCell ref="D36:D37"/>
    <mergeCell ref="E36:E37"/>
    <mergeCell ref="F36:G36"/>
    <mergeCell ref="P11:P12"/>
    <mergeCell ref="Q11:Q12"/>
    <mergeCell ref="R11:R12"/>
    <mergeCell ref="S11:S12"/>
    <mergeCell ref="H36:H37"/>
    <mergeCell ref="I36:I37"/>
    <mergeCell ref="J36:J37"/>
    <mergeCell ref="K36:K37"/>
    <mergeCell ref="L36:L37"/>
    <mergeCell ref="A35:G35"/>
    <mergeCell ref="H35:N35"/>
    <mergeCell ref="O35:U35"/>
    <mergeCell ref="I11:I12"/>
    <mergeCell ref="J11:J12"/>
    <mergeCell ref="K11:K12"/>
    <mergeCell ref="L11:L12"/>
    <mergeCell ref="M11:N11"/>
    <mergeCell ref="O11:O12"/>
    <mergeCell ref="A10:G10"/>
    <mergeCell ref="H10:N10"/>
    <mergeCell ref="O10:U10"/>
    <mergeCell ref="A11:A12"/>
    <mergeCell ref="B11:B12"/>
    <mergeCell ref="C11:C12"/>
    <mergeCell ref="D11:D12"/>
    <mergeCell ref="E11:E12"/>
    <mergeCell ref="F11:G11"/>
    <mergeCell ref="H11:H12"/>
    <mergeCell ref="T11:U11"/>
    <mergeCell ref="E7:U7"/>
    <mergeCell ref="O1:Q1"/>
    <mergeCell ref="R1:U1"/>
    <mergeCell ref="A2:U2"/>
    <mergeCell ref="A3:U3"/>
    <mergeCell ref="A4:U4"/>
  </mergeCells>
  <pageMargins left="0.25" right="0.25" top="0.25" bottom="0.25" header="0.5" footer="0.5"/>
  <pageSetup scale="76"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16"/>
  <sheetViews>
    <sheetView workbookViewId="0">
      <selection activeCell="D5" sqref="D5"/>
    </sheetView>
  </sheetViews>
  <sheetFormatPr defaultRowHeight="13.2"/>
  <cols>
    <col min="1" max="1" width="11.5546875" customWidth="1"/>
    <col min="3" max="3" width="8.88671875" style="205"/>
    <col min="4" max="4" width="11.33203125" customWidth="1"/>
    <col min="5" max="5" width="11.5546875" customWidth="1"/>
    <col min="6" max="6" width="14.33203125" customWidth="1"/>
    <col min="7" max="7" width="13.5546875" customWidth="1"/>
  </cols>
  <sheetData>
    <row r="1" spans="1:7">
      <c r="A1" s="165" t="s">
        <v>95</v>
      </c>
      <c r="B1" s="85"/>
      <c r="C1" s="201"/>
      <c r="D1" s="85"/>
      <c r="E1" s="85"/>
      <c r="F1" s="85"/>
      <c r="G1" s="85"/>
    </row>
    <row r="2" spans="1:7" ht="52.8">
      <c r="A2" s="168" t="s">
        <v>60</v>
      </c>
      <c r="B2" s="168" t="s">
        <v>82</v>
      </c>
      <c r="C2" s="202" t="s">
        <v>96</v>
      </c>
      <c r="D2" s="168" t="s">
        <v>97</v>
      </c>
      <c r="E2" s="168" t="s">
        <v>98</v>
      </c>
      <c r="F2" s="169" t="s">
        <v>99</v>
      </c>
      <c r="G2" s="170" t="s">
        <v>100</v>
      </c>
    </row>
    <row r="3" spans="1:7">
      <c r="A3" s="171">
        <v>1</v>
      </c>
      <c r="B3" s="171">
        <v>1200</v>
      </c>
      <c r="C3" s="203" t="s">
        <v>104</v>
      </c>
      <c r="D3" s="172">
        <v>0.82499999999999996</v>
      </c>
      <c r="E3" s="172">
        <v>0.76300000000000001</v>
      </c>
      <c r="F3" s="173">
        <v>271</v>
      </c>
      <c r="G3" s="174"/>
    </row>
    <row r="4" spans="1:7">
      <c r="A4" s="175">
        <v>1.5</v>
      </c>
      <c r="B4" s="175">
        <v>1200</v>
      </c>
      <c r="C4" s="204" t="s">
        <v>104</v>
      </c>
      <c r="D4" s="176">
        <v>0.86499999999999999</v>
      </c>
      <c r="E4" s="176">
        <v>0.77400000000000002</v>
      </c>
      <c r="F4" s="173">
        <v>300.05</v>
      </c>
      <c r="G4" s="174"/>
    </row>
    <row r="5" spans="1:7">
      <c r="A5" s="175">
        <v>2</v>
      </c>
      <c r="B5" s="175">
        <v>1200</v>
      </c>
      <c r="C5" s="204" t="s">
        <v>104</v>
      </c>
      <c r="D5" s="176">
        <v>0.875</v>
      </c>
      <c r="E5" s="176">
        <v>0.78500000000000003</v>
      </c>
      <c r="F5" s="173">
        <v>327.8</v>
      </c>
      <c r="G5" s="174"/>
    </row>
    <row r="6" spans="1:7">
      <c r="A6" s="175">
        <v>3</v>
      </c>
      <c r="B6" s="175">
        <v>1200</v>
      </c>
      <c r="C6" s="204" t="s">
        <v>104</v>
      </c>
      <c r="D6" s="176">
        <v>0.88500000000000001</v>
      </c>
      <c r="E6" s="176">
        <v>0.80599999999999994</v>
      </c>
      <c r="F6" s="173">
        <v>434.2</v>
      </c>
      <c r="G6" s="174"/>
    </row>
    <row r="7" spans="1:7">
      <c r="A7" s="175">
        <v>5</v>
      </c>
      <c r="B7" s="175">
        <v>1200</v>
      </c>
      <c r="C7" s="204" t="s">
        <v>104</v>
      </c>
      <c r="D7" s="176">
        <v>0.89500000000000002</v>
      </c>
      <c r="E7" s="176">
        <v>0.83200000000000007</v>
      </c>
      <c r="F7" s="173">
        <v>546.45000000000005</v>
      </c>
      <c r="G7" s="174"/>
    </row>
    <row r="8" spans="1:7">
      <c r="A8" s="175">
        <v>7.5</v>
      </c>
      <c r="B8" s="175">
        <v>1200</v>
      </c>
      <c r="C8" s="204" t="s">
        <v>104</v>
      </c>
      <c r="D8" s="176">
        <v>0.90200000000000002</v>
      </c>
      <c r="E8" s="176">
        <v>0.85299999999999998</v>
      </c>
      <c r="F8" s="173">
        <v>682.75</v>
      </c>
      <c r="G8" s="174"/>
    </row>
    <row r="9" spans="1:7">
      <c r="A9" s="175">
        <v>10</v>
      </c>
      <c r="B9" s="175">
        <v>1200</v>
      </c>
      <c r="C9" s="204" t="s">
        <v>104</v>
      </c>
      <c r="D9" s="176">
        <v>0.91700000000000004</v>
      </c>
      <c r="E9" s="176">
        <v>0.86299999999999999</v>
      </c>
      <c r="F9" s="173">
        <v>803.45</v>
      </c>
      <c r="G9" s="174"/>
    </row>
    <row r="10" spans="1:7">
      <c r="A10" s="175">
        <v>15</v>
      </c>
      <c r="B10" s="175">
        <v>1200</v>
      </c>
      <c r="C10" s="204" t="s">
        <v>104</v>
      </c>
      <c r="D10" s="176">
        <v>0.91700000000000004</v>
      </c>
      <c r="E10" s="176">
        <v>0.872</v>
      </c>
      <c r="F10" s="173">
        <v>1041.8</v>
      </c>
      <c r="G10" s="174"/>
    </row>
    <row r="11" spans="1:7">
      <c r="A11" s="175">
        <v>20</v>
      </c>
      <c r="B11" s="175">
        <v>1200</v>
      </c>
      <c r="C11" s="204" t="s">
        <v>104</v>
      </c>
      <c r="D11" s="176">
        <v>0.92400000000000004</v>
      </c>
      <c r="E11" s="176">
        <v>0.88099999999999989</v>
      </c>
      <c r="F11" s="173">
        <v>1250.9000000000001</v>
      </c>
      <c r="G11" s="174"/>
    </row>
    <row r="12" spans="1:7">
      <c r="A12" s="175">
        <v>25</v>
      </c>
      <c r="B12" s="175">
        <v>1200</v>
      </c>
      <c r="C12" s="204" t="s">
        <v>104</v>
      </c>
      <c r="D12" s="176">
        <v>0.93</v>
      </c>
      <c r="E12" s="176">
        <v>0.88900000000000001</v>
      </c>
      <c r="F12" s="173">
        <v>1532.15</v>
      </c>
      <c r="G12" s="174"/>
    </row>
    <row r="13" spans="1:7">
      <c r="A13" s="175">
        <v>30</v>
      </c>
      <c r="B13" s="175">
        <v>1200</v>
      </c>
      <c r="C13" s="204" t="s">
        <v>104</v>
      </c>
      <c r="D13" s="176">
        <v>0.93599999999999994</v>
      </c>
      <c r="E13" s="176">
        <v>0.89400000000000002</v>
      </c>
      <c r="F13" s="173">
        <v>1660</v>
      </c>
      <c r="G13" s="174"/>
    </row>
    <row r="14" spans="1:7">
      <c r="A14" s="175">
        <v>40</v>
      </c>
      <c r="B14" s="175">
        <v>1200</v>
      </c>
      <c r="C14" s="204" t="s">
        <v>104</v>
      </c>
      <c r="D14" s="176">
        <v>0.94099999999999995</v>
      </c>
      <c r="E14" s="176">
        <v>0.89700000000000002</v>
      </c>
      <c r="F14" s="173">
        <v>2409.25</v>
      </c>
      <c r="G14" s="174"/>
    </row>
    <row r="15" spans="1:7">
      <c r="A15" s="175">
        <v>50</v>
      </c>
      <c r="B15" s="175">
        <v>1200</v>
      </c>
      <c r="C15" s="204" t="s">
        <v>104</v>
      </c>
      <c r="D15" s="176">
        <v>0.94099999999999995</v>
      </c>
      <c r="E15" s="176">
        <v>0.89900000000000002</v>
      </c>
      <c r="F15" s="173">
        <v>2794.3</v>
      </c>
      <c r="G15" s="174"/>
    </row>
    <row r="16" spans="1:7">
      <c r="A16" s="175">
        <v>60</v>
      </c>
      <c r="B16" s="175">
        <v>1200</v>
      </c>
      <c r="C16" s="204" t="s">
        <v>104</v>
      </c>
      <c r="D16" s="176">
        <v>0.94499999999999995</v>
      </c>
      <c r="E16" s="176">
        <v>0.90400000000000003</v>
      </c>
      <c r="F16" s="173">
        <v>3338.6</v>
      </c>
      <c r="G16" s="174"/>
    </row>
    <row r="17" spans="1:7">
      <c r="A17" s="175">
        <v>75</v>
      </c>
      <c r="B17" s="175">
        <v>1200</v>
      </c>
      <c r="C17" s="204" t="s">
        <v>104</v>
      </c>
      <c r="D17" s="176">
        <v>0.94499999999999995</v>
      </c>
      <c r="E17" s="176">
        <v>0.90900000000000003</v>
      </c>
      <c r="F17" s="173">
        <v>3923.4</v>
      </c>
      <c r="G17" s="174"/>
    </row>
    <row r="18" spans="1:7">
      <c r="A18" s="175">
        <v>100</v>
      </c>
      <c r="B18" s="175">
        <v>1200</v>
      </c>
      <c r="C18" s="204" t="s">
        <v>104</v>
      </c>
      <c r="D18" s="176">
        <v>0.95</v>
      </c>
      <c r="E18" s="176">
        <v>0.90900000000000003</v>
      </c>
      <c r="F18" s="173">
        <v>4700.6000000000004</v>
      </c>
      <c r="G18" s="174"/>
    </row>
    <row r="19" spans="1:7">
      <c r="A19" s="175">
        <v>125</v>
      </c>
      <c r="B19" s="175">
        <v>1200</v>
      </c>
      <c r="C19" s="204" t="s">
        <v>104</v>
      </c>
      <c r="D19" s="176">
        <v>0.95</v>
      </c>
      <c r="E19" s="176">
        <v>0.91299999999999992</v>
      </c>
      <c r="F19" s="173">
        <v>5410.2</v>
      </c>
      <c r="G19" s="174"/>
    </row>
    <row r="20" spans="1:7">
      <c r="A20" s="175">
        <v>150</v>
      </c>
      <c r="B20" s="175">
        <v>1200</v>
      </c>
      <c r="C20" s="204" t="s">
        <v>104</v>
      </c>
      <c r="D20" s="176">
        <v>0.95400000000000007</v>
      </c>
      <c r="E20" s="176">
        <v>0.91700000000000004</v>
      </c>
      <c r="F20" s="173">
        <v>6108.55</v>
      </c>
      <c r="G20" s="174"/>
    </row>
    <row r="21" spans="1:7">
      <c r="A21" s="175">
        <v>200</v>
      </c>
      <c r="B21" s="175">
        <v>1200</v>
      </c>
      <c r="C21" s="204" t="s">
        <v>104</v>
      </c>
      <c r="D21" s="176">
        <v>0.95400000000000007</v>
      </c>
      <c r="E21" s="176">
        <v>0.92500000000000004</v>
      </c>
      <c r="F21" s="173">
        <v>8231.25</v>
      </c>
      <c r="G21" s="174"/>
    </row>
    <row r="22" spans="1:7">
      <c r="A22" s="175">
        <v>1</v>
      </c>
      <c r="B22" s="175">
        <v>1800</v>
      </c>
      <c r="C22" s="204" t="s">
        <v>104</v>
      </c>
      <c r="D22" s="176">
        <v>0.85499999999999998</v>
      </c>
      <c r="E22" s="176">
        <v>0.76300000000000001</v>
      </c>
      <c r="F22" s="173">
        <v>243.7</v>
      </c>
      <c r="G22" s="172">
        <v>0.76300000000000001</v>
      </c>
    </row>
    <row r="23" spans="1:7">
      <c r="A23" s="175">
        <v>1.5</v>
      </c>
      <c r="B23" s="175">
        <v>1800</v>
      </c>
      <c r="C23" s="204" t="s">
        <v>104</v>
      </c>
      <c r="D23" s="176">
        <v>0.86499999999999999</v>
      </c>
      <c r="E23" s="176">
        <v>0.77400000000000002</v>
      </c>
      <c r="F23" s="173">
        <v>248.05</v>
      </c>
      <c r="G23" s="176">
        <v>0.77400000000000002</v>
      </c>
    </row>
    <row r="24" spans="1:7">
      <c r="A24" s="175">
        <v>2</v>
      </c>
      <c r="B24" s="175">
        <v>1800</v>
      </c>
      <c r="C24" s="204" t="s">
        <v>104</v>
      </c>
      <c r="D24" s="176">
        <v>0.86499999999999999</v>
      </c>
      <c r="E24" s="176">
        <v>0.78500000000000003</v>
      </c>
      <c r="F24" s="173">
        <v>279.05</v>
      </c>
      <c r="G24" s="176">
        <v>0.78500000000000003</v>
      </c>
    </row>
    <row r="25" spans="1:7">
      <c r="A25" s="175">
        <v>3</v>
      </c>
      <c r="B25" s="175">
        <v>1800</v>
      </c>
      <c r="C25" s="204" t="s">
        <v>104</v>
      </c>
      <c r="D25" s="176">
        <v>0.89500000000000002</v>
      </c>
      <c r="E25" s="176">
        <v>0.80599999999999994</v>
      </c>
      <c r="F25" s="173">
        <v>293.14999999999998</v>
      </c>
      <c r="G25" s="176">
        <v>0.80599999999999994</v>
      </c>
    </row>
    <row r="26" spans="1:7">
      <c r="A26" s="175">
        <v>5</v>
      </c>
      <c r="B26" s="175">
        <v>1800</v>
      </c>
      <c r="C26" s="204" t="s">
        <v>104</v>
      </c>
      <c r="D26" s="176">
        <v>0.89500000000000002</v>
      </c>
      <c r="E26" s="176">
        <v>0.83200000000000007</v>
      </c>
      <c r="F26" s="173">
        <v>337.15</v>
      </c>
      <c r="G26" s="176">
        <v>0.83200000000000007</v>
      </c>
    </row>
    <row r="27" spans="1:7">
      <c r="A27" s="175">
        <v>7.5</v>
      </c>
      <c r="B27" s="175">
        <v>1800</v>
      </c>
      <c r="C27" s="204" t="s">
        <v>104</v>
      </c>
      <c r="D27" s="176">
        <v>0.91</v>
      </c>
      <c r="E27" s="176">
        <v>0.85299999999999998</v>
      </c>
      <c r="F27" s="173">
        <v>466.95</v>
      </c>
      <c r="G27" s="176">
        <v>0.85299999999999998</v>
      </c>
    </row>
    <row r="28" spans="1:7">
      <c r="A28" s="175">
        <v>10</v>
      </c>
      <c r="B28" s="175">
        <v>1800</v>
      </c>
      <c r="C28" s="204" t="s">
        <v>104</v>
      </c>
      <c r="D28" s="176">
        <v>0.91700000000000004</v>
      </c>
      <c r="E28" s="176">
        <v>0.86299999999999999</v>
      </c>
      <c r="F28" s="173">
        <v>533.70000000000005</v>
      </c>
      <c r="G28" s="176">
        <v>0.86299999999999999</v>
      </c>
    </row>
    <row r="29" spans="1:7">
      <c r="A29" s="175">
        <v>15</v>
      </c>
      <c r="B29" s="175">
        <v>1800</v>
      </c>
      <c r="C29" s="204" t="s">
        <v>104</v>
      </c>
      <c r="D29" s="176">
        <v>0.93</v>
      </c>
      <c r="E29" s="176">
        <v>0.872</v>
      </c>
      <c r="F29" s="173">
        <v>701.2</v>
      </c>
      <c r="G29" s="176">
        <v>0.872</v>
      </c>
    </row>
    <row r="30" spans="1:7">
      <c r="A30" s="175">
        <v>20</v>
      </c>
      <c r="B30" s="175">
        <v>1800</v>
      </c>
      <c r="C30" s="204" t="s">
        <v>104</v>
      </c>
      <c r="D30" s="176">
        <v>0.93</v>
      </c>
      <c r="E30" s="176">
        <v>0.88099999999999989</v>
      </c>
      <c r="F30" s="173">
        <v>881.05</v>
      </c>
      <c r="G30" s="176">
        <v>0.88099999999999989</v>
      </c>
    </row>
    <row r="31" spans="1:7">
      <c r="A31" s="175">
        <v>25</v>
      </c>
      <c r="B31" s="175">
        <v>1800</v>
      </c>
      <c r="C31" s="204" t="s">
        <v>104</v>
      </c>
      <c r="D31" s="176">
        <v>0.93599999999999994</v>
      </c>
      <c r="E31" s="176">
        <v>0.88900000000000001</v>
      </c>
      <c r="F31" s="173">
        <v>1027.0999999999999</v>
      </c>
      <c r="G31" s="176">
        <v>0.88900000000000001</v>
      </c>
    </row>
    <row r="32" spans="1:7">
      <c r="A32" s="175">
        <v>30</v>
      </c>
      <c r="B32" s="175">
        <v>1800</v>
      </c>
      <c r="C32" s="204" t="s">
        <v>104</v>
      </c>
      <c r="D32" s="176">
        <v>0.94099999999999995</v>
      </c>
      <c r="E32" s="176">
        <v>0.89400000000000002</v>
      </c>
      <c r="F32" s="173">
        <v>1151.7</v>
      </c>
      <c r="G32" s="176">
        <v>0.89400000000000002</v>
      </c>
    </row>
    <row r="33" spans="1:7">
      <c r="A33" s="175">
        <v>40</v>
      </c>
      <c r="B33" s="175">
        <v>1800</v>
      </c>
      <c r="C33" s="204" t="s">
        <v>104</v>
      </c>
      <c r="D33" s="176">
        <v>0.94099999999999995</v>
      </c>
      <c r="E33" s="176">
        <v>0.89700000000000002</v>
      </c>
      <c r="F33" s="173">
        <v>1464.15</v>
      </c>
      <c r="G33" s="176">
        <v>0.89700000000000002</v>
      </c>
    </row>
    <row r="34" spans="1:7">
      <c r="A34" s="175">
        <v>50</v>
      </c>
      <c r="B34" s="175">
        <v>1800</v>
      </c>
      <c r="C34" s="204" t="s">
        <v>104</v>
      </c>
      <c r="D34" s="176">
        <v>0.94499999999999995</v>
      </c>
      <c r="E34" s="176">
        <v>0.89900000000000002</v>
      </c>
      <c r="F34" s="173">
        <v>2033.15</v>
      </c>
      <c r="G34" s="176">
        <v>0.89900000000000002</v>
      </c>
    </row>
    <row r="35" spans="1:7">
      <c r="A35" s="175">
        <v>60</v>
      </c>
      <c r="B35" s="175">
        <v>1800</v>
      </c>
      <c r="C35" s="204" t="s">
        <v>104</v>
      </c>
      <c r="D35" s="176">
        <v>0.95</v>
      </c>
      <c r="E35" s="176">
        <v>0.90400000000000003</v>
      </c>
      <c r="F35" s="173">
        <v>2017.15</v>
      </c>
      <c r="G35" s="176">
        <v>0.90400000000000003</v>
      </c>
    </row>
    <row r="36" spans="1:7">
      <c r="A36" s="175">
        <v>75</v>
      </c>
      <c r="B36" s="175">
        <v>1800</v>
      </c>
      <c r="C36" s="204" t="s">
        <v>104</v>
      </c>
      <c r="D36" s="176">
        <v>0.95</v>
      </c>
      <c r="E36" s="176">
        <v>0.90900000000000003</v>
      </c>
      <c r="F36" s="173">
        <v>2360.15</v>
      </c>
      <c r="G36" s="176">
        <v>0.90900000000000003</v>
      </c>
    </row>
    <row r="37" spans="1:7">
      <c r="A37" s="175">
        <v>100</v>
      </c>
      <c r="B37" s="175">
        <v>1800</v>
      </c>
      <c r="C37" s="204" t="s">
        <v>104</v>
      </c>
      <c r="D37" s="176">
        <v>0.95400000000000007</v>
      </c>
      <c r="E37" s="176">
        <v>0.90900000000000003</v>
      </c>
      <c r="F37" s="173">
        <v>3106.8</v>
      </c>
      <c r="G37" s="176">
        <v>0.90900000000000003</v>
      </c>
    </row>
    <row r="38" spans="1:7">
      <c r="A38" s="175">
        <v>125</v>
      </c>
      <c r="B38" s="175">
        <v>1800</v>
      </c>
      <c r="C38" s="204" t="s">
        <v>104</v>
      </c>
      <c r="D38" s="176">
        <v>0.95400000000000007</v>
      </c>
      <c r="E38" s="176">
        <v>0.91299999999999992</v>
      </c>
      <c r="F38" s="173">
        <v>3566.15</v>
      </c>
      <c r="G38" s="176">
        <v>0.91299999999999992</v>
      </c>
    </row>
    <row r="39" spans="1:7">
      <c r="A39" s="175">
        <v>150</v>
      </c>
      <c r="B39" s="175">
        <v>1800</v>
      </c>
      <c r="C39" s="204" t="s">
        <v>104</v>
      </c>
      <c r="D39" s="176">
        <v>0.95799999999999996</v>
      </c>
      <c r="E39" s="176">
        <v>0.91700000000000004</v>
      </c>
      <c r="F39" s="173">
        <v>5135.5</v>
      </c>
      <c r="G39" s="176">
        <v>0.91700000000000004</v>
      </c>
    </row>
    <row r="40" spans="1:7">
      <c r="A40" s="175">
        <v>200</v>
      </c>
      <c r="B40" s="175">
        <v>1800</v>
      </c>
      <c r="C40" s="204" t="s">
        <v>104</v>
      </c>
      <c r="D40" s="176">
        <v>0.95799999999999996</v>
      </c>
      <c r="E40" s="176">
        <v>0.92500000000000004</v>
      </c>
      <c r="F40" s="173">
        <v>6129.15</v>
      </c>
      <c r="G40" s="176">
        <v>0.92500000000000004</v>
      </c>
    </row>
    <row r="41" spans="1:7">
      <c r="A41" s="175">
        <v>1</v>
      </c>
      <c r="B41" s="175">
        <v>3600</v>
      </c>
      <c r="C41" s="204" t="s">
        <v>104</v>
      </c>
      <c r="D41" s="176">
        <v>0.77</v>
      </c>
      <c r="E41" s="176">
        <v>0.76300000000000001</v>
      </c>
      <c r="F41" s="173">
        <v>50</v>
      </c>
      <c r="G41" s="172">
        <v>0.76300000000000001</v>
      </c>
    </row>
    <row r="42" spans="1:7">
      <c r="A42" s="175">
        <v>1.5</v>
      </c>
      <c r="B42" s="175">
        <v>3600</v>
      </c>
      <c r="C42" s="204" t="s">
        <v>104</v>
      </c>
      <c r="D42" s="176">
        <v>0.84</v>
      </c>
      <c r="E42" s="176">
        <v>0.77400000000000002</v>
      </c>
      <c r="F42" s="173">
        <v>240.9</v>
      </c>
      <c r="G42" s="176">
        <v>0.77400000000000002</v>
      </c>
    </row>
    <row r="43" spans="1:7">
      <c r="A43" s="175">
        <v>2</v>
      </c>
      <c r="B43" s="175">
        <v>3600</v>
      </c>
      <c r="C43" s="204" t="s">
        <v>104</v>
      </c>
      <c r="D43" s="176">
        <v>0.85499999999999998</v>
      </c>
      <c r="E43" s="176">
        <v>0.78500000000000003</v>
      </c>
      <c r="F43" s="173">
        <v>273.85000000000002</v>
      </c>
      <c r="G43" s="176">
        <v>0.78500000000000003</v>
      </c>
    </row>
    <row r="44" spans="1:7">
      <c r="A44" s="175">
        <v>3</v>
      </c>
      <c r="B44" s="175">
        <v>3600</v>
      </c>
      <c r="C44" s="204" t="s">
        <v>104</v>
      </c>
      <c r="D44" s="176">
        <v>0.85499999999999998</v>
      </c>
      <c r="E44" s="176">
        <v>0.80599999999999994</v>
      </c>
      <c r="F44" s="173">
        <v>295.10000000000002</v>
      </c>
      <c r="G44" s="176">
        <v>0.80599999999999994</v>
      </c>
    </row>
    <row r="45" spans="1:7">
      <c r="A45" s="175">
        <v>5</v>
      </c>
      <c r="B45" s="175">
        <v>3600</v>
      </c>
      <c r="C45" s="204" t="s">
        <v>104</v>
      </c>
      <c r="D45" s="176">
        <v>0.86499999999999999</v>
      </c>
      <c r="E45" s="176">
        <v>0.83200000000000007</v>
      </c>
      <c r="F45" s="173">
        <v>344.3</v>
      </c>
      <c r="G45" s="176">
        <v>0.83200000000000007</v>
      </c>
    </row>
    <row r="46" spans="1:7">
      <c r="A46" s="175">
        <v>7.5</v>
      </c>
      <c r="B46" s="175">
        <v>3600</v>
      </c>
      <c r="C46" s="204" t="s">
        <v>104</v>
      </c>
      <c r="D46" s="176">
        <v>0.88500000000000001</v>
      </c>
      <c r="E46" s="176">
        <v>0.85299999999999998</v>
      </c>
      <c r="F46" s="173">
        <v>453.3</v>
      </c>
      <c r="G46" s="176">
        <v>0.85299999999999998</v>
      </c>
    </row>
    <row r="47" spans="1:7">
      <c r="A47" s="175">
        <v>10</v>
      </c>
      <c r="B47" s="175">
        <v>3600</v>
      </c>
      <c r="C47" s="204" t="s">
        <v>104</v>
      </c>
      <c r="D47" s="176">
        <v>0.89500000000000002</v>
      </c>
      <c r="E47" s="176">
        <v>0.86299999999999999</v>
      </c>
      <c r="F47" s="173">
        <v>544.75</v>
      </c>
      <c r="G47" s="176">
        <v>0.86299999999999999</v>
      </c>
    </row>
    <row r="48" spans="1:7">
      <c r="A48" s="175">
        <v>15</v>
      </c>
      <c r="B48" s="175">
        <v>3600</v>
      </c>
      <c r="C48" s="204" t="s">
        <v>104</v>
      </c>
      <c r="D48" s="176">
        <v>0.90200000000000002</v>
      </c>
      <c r="E48" s="176">
        <v>0.872</v>
      </c>
      <c r="F48" s="173">
        <v>695.35</v>
      </c>
      <c r="G48" s="176">
        <v>0.872</v>
      </c>
    </row>
    <row r="49" spans="1:7">
      <c r="A49" s="175">
        <v>20</v>
      </c>
      <c r="B49" s="175">
        <v>3600</v>
      </c>
      <c r="C49" s="204" t="s">
        <v>104</v>
      </c>
      <c r="D49" s="176">
        <v>0.91</v>
      </c>
      <c r="E49" s="176">
        <v>0.88099999999999989</v>
      </c>
      <c r="F49" s="173">
        <v>831.65</v>
      </c>
      <c r="G49" s="176">
        <v>0.88099999999999989</v>
      </c>
    </row>
    <row r="50" spans="1:7">
      <c r="A50" s="175">
        <v>25</v>
      </c>
      <c r="B50" s="175">
        <v>3600</v>
      </c>
      <c r="C50" s="204" t="s">
        <v>104</v>
      </c>
      <c r="D50" s="176">
        <v>0.91700000000000004</v>
      </c>
      <c r="E50" s="176">
        <v>0.88900000000000001</v>
      </c>
      <c r="F50" s="173">
        <v>1030.3499999999999</v>
      </c>
      <c r="G50" s="176">
        <v>0.88900000000000001</v>
      </c>
    </row>
    <row r="51" spans="1:7">
      <c r="A51" s="175">
        <v>30</v>
      </c>
      <c r="B51" s="175">
        <v>3600</v>
      </c>
      <c r="C51" s="204" t="s">
        <v>104</v>
      </c>
      <c r="D51" s="176">
        <v>0.91700000000000004</v>
      </c>
      <c r="E51" s="176">
        <v>0.89400000000000002</v>
      </c>
      <c r="F51" s="173">
        <v>1142.5999999999999</v>
      </c>
      <c r="G51" s="176">
        <v>0.89400000000000002</v>
      </c>
    </row>
    <row r="52" spans="1:7">
      <c r="A52" s="175">
        <v>40</v>
      </c>
      <c r="B52" s="175">
        <v>3600</v>
      </c>
      <c r="C52" s="204" t="s">
        <v>104</v>
      </c>
      <c r="D52" s="176">
        <v>0.92400000000000004</v>
      </c>
      <c r="E52" s="176">
        <v>0.89700000000000002</v>
      </c>
      <c r="F52" s="173">
        <v>1475.85</v>
      </c>
      <c r="G52" s="176">
        <v>0.89700000000000002</v>
      </c>
    </row>
    <row r="53" spans="1:7">
      <c r="A53" s="175">
        <v>50</v>
      </c>
      <c r="B53" s="175">
        <v>3600</v>
      </c>
      <c r="C53" s="204" t="s">
        <v>104</v>
      </c>
      <c r="D53" s="176">
        <v>0.93</v>
      </c>
      <c r="E53" s="176">
        <v>0.89900000000000002</v>
      </c>
      <c r="F53" s="173">
        <v>1741.95</v>
      </c>
      <c r="G53" s="176">
        <v>0.89900000000000002</v>
      </c>
    </row>
    <row r="54" spans="1:7">
      <c r="A54" s="175">
        <v>60</v>
      </c>
      <c r="B54" s="175">
        <v>3600</v>
      </c>
      <c r="C54" s="204" t="s">
        <v>104</v>
      </c>
      <c r="D54" s="176">
        <v>0.93599999999999994</v>
      </c>
      <c r="E54" s="176">
        <v>0.90400000000000003</v>
      </c>
      <c r="F54" s="173">
        <v>2105.5500000000002</v>
      </c>
      <c r="G54" s="176">
        <v>0.90400000000000003</v>
      </c>
    </row>
    <row r="55" spans="1:7">
      <c r="A55" s="175">
        <v>75</v>
      </c>
      <c r="B55" s="175">
        <v>3600</v>
      </c>
      <c r="C55" s="204" t="s">
        <v>104</v>
      </c>
      <c r="D55" s="176">
        <v>0.93599999999999994</v>
      </c>
      <c r="E55" s="176">
        <v>0.90900000000000003</v>
      </c>
      <c r="F55" s="173">
        <v>2616.9</v>
      </c>
      <c r="G55" s="176">
        <v>0.90900000000000003</v>
      </c>
    </row>
    <row r="56" spans="1:7">
      <c r="A56" s="175">
        <v>100</v>
      </c>
      <c r="B56" s="175">
        <v>3600</v>
      </c>
      <c r="C56" s="204" t="s">
        <v>104</v>
      </c>
      <c r="D56" s="176">
        <v>0.93599999999999994</v>
      </c>
      <c r="E56" s="176">
        <v>0.90900000000000003</v>
      </c>
      <c r="F56" s="173">
        <v>3310.9</v>
      </c>
      <c r="G56" s="176">
        <v>0.90900000000000003</v>
      </c>
    </row>
    <row r="57" spans="1:7">
      <c r="A57" s="175">
        <v>125</v>
      </c>
      <c r="B57" s="175">
        <v>3600</v>
      </c>
      <c r="C57" s="204" t="s">
        <v>104</v>
      </c>
      <c r="D57" s="176">
        <v>0.94099999999999995</v>
      </c>
      <c r="E57" s="176">
        <v>0.91299999999999992</v>
      </c>
      <c r="F57" s="173">
        <v>4186.25</v>
      </c>
      <c r="G57" s="176">
        <v>0.91299999999999992</v>
      </c>
    </row>
    <row r="58" spans="1:7">
      <c r="A58" s="175">
        <v>150</v>
      </c>
      <c r="B58" s="175">
        <v>3600</v>
      </c>
      <c r="C58" s="204" t="s">
        <v>104</v>
      </c>
      <c r="D58" s="176">
        <v>0.94099999999999995</v>
      </c>
      <c r="E58" s="176">
        <v>0.91700000000000004</v>
      </c>
      <c r="F58" s="173">
        <v>5256.4</v>
      </c>
      <c r="G58" s="176">
        <v>0.91700000000000004</v>
      </c>
    </row>
    <row r="59" spans="1:7">
      <c r="A59" s="175">
        <v>200</v>
      </c>
      <c r="B59" s="175">
        <v>3600</v>
      </c>
      <c r="C59" s="204" t="s">
        <v>104</v>
      </c>
      <c r="D59" s="176">
        <v>0.95</v>
      </c>
      <c r="E59" s="176">
        <v>0.92500000000000004</v>
      </c>
      <c r="F59" s="173">
        <v>7455.8</v>
      </c>
      <c r="G59" s="176">
        <v>0.92500000000000004</v>
      </c>
    </row>
    <row r="60" spans="1:7">
      <c r="A60" s="175">
        <v>1</v>
      </c>
      <c r="B60" s="175">
        <v>1200</v>
      </c>
      <c r="C60" s="206" t="s">
        <v>111</v>
      </c>
      <c r="D60" s="176">
        <v>0.82499999999999996</v>
      </c>
      <c r="E60" s="176">
        <v>0.76300000000000001</v>
      </c>
      <c r="F60" s="173">
        <v>373.7</v>
      </c>
      <c r="G60" s="172">
        <v>0.76300000000000001</v>
      </c>
    </row>
    <row r="61" spans="1:7">
      <c r="A61" s="175">
        <v>1.5</v>
      </c>
      <c r="B61" s="175">
        <v>1200</v>
      </c>
      <c r="C61" s="206" t="s">
        <v>111</v>
      </c>
      <c r="D61" s="176">
        <v>0.875</v>
      </c>
      <c r="E61" s="176">
        <v>0.77400000000000002</v>
      </c>
      <c r="F61" s="173">
        <v>435.25</v>
      </c>
      <c r="G61" s="176">
        <v>0.77400000000000002</v>
      </c>
    </row>
    <row r="62" spans="1:7">
      <c r="A62" s="175">
        <v>2</v>
      </c>
      <c r="B62" s="175">
        <v>1200</v>
      </c>
      <c r="C62" s="206" t="s">
        <v>111</v>
      </c>
      <c r="D62" s="176">
        <v>0.88500000000000001</v>
      </c>
      <c r="E62" s="176">
        <v>0.78500000000000003</v>
      </c>
      <c r="F62" s="173">
        <v>408.4</v>
      </c>
      <c r="G62" s="176">
        <v>0.78500000000000003</v>
      </c>
    </row>
    <row r="63" spans="1:7">
      <c r="A63" s="175">
        <v>3</v>
      </c>
      <c r="B63" s="175">
        <v>1200</v>
      </c>
      <c r="C63" s="206" t="s">
        <v>111</v>
      </c>
      <c r="D63" s="176">
        <v>0.89500000000000002</v>
      </c>
      <c r="E63" s="176">
        <v>0.80599999999999994</v>
      </c>
      <c r="F63" s="173">
        <v>593.45000000000005</v>
      </c>
      <c r="G63" s="176">
        <v>0.80599999999999994</v>
      </c>
    </row>
    <row r="64" spans="1:7">
      <c r="A64" s="175">
        <v>5</v>
      </c>
      <c r="B64" s="175">
        <v>1200</v>
      </c>
      <c r="C64" s="206" t="s">
        <v>111</v>
      </c>
      <c r="D64" s="176">
        <v>0.89500000000000002</v>
      </c>
      <c r="E64" s="176">
        <v>0.83200000000000007</v>
      </c>
      <c r="F64" s="173">
        <v>736.9</v>
      </c>
      <c r="G64" s="176">
        <v>0.83200000000000007</v>
      </c>
    </row>
    <row r="65" spans="1:7">
      <c r="A65" s="175">
        <v>7.5</v>
      </c>
      <c r="B65" s="175">
        <v>1200</v>
      </c>
      <c r="C65" s="206" t="s">
        <v>111</v>
      </c>
      <c r="D65" s="176">
        <v>0.91</v>
      </c>
      <c r="E65" s="176">
        <v>0.85299999999999998</v>
      </c>
      <c r="F65" s="173">
        <v>860.2</v>
      </c>
      <c r="G65" s="176">
        <v>0.85299999999999998</v>
      </c>
    </row>
    <row r="66" spans="1:7">
      <c r="A66" s="175">
        <v>10</v>
      </c>
      <c r="B66" s="175">
        <v>1200</v>
      </c>
      <c r="C66" s="206" t="s">
        <v>111</v>
      </c>
      <c r="D66" s="176">
        <v>0.91</v>
      </c>
      <c r="E66" s="176">
        <v>0.86299999999999999</v>
      </c>
      <c r="F66" s="173">
        <v>1129.75</v>
      </c>
      <c r="G66" s="176">
        <v>0.86299999999999999</v>
      </c>
    </row>
    <row r="67" spans="1:7">
      <c r="A67" s="175">
        <v>15</v>
      </c>
      <c r="B67" s="175">
        <v>1200</v>
      </c>
      <c r="C67" s="206" t="s">
        <v>111</v>
      </c>
      <c r="D67" s="176">
        <v>0.91700000000000004</v>
      </c>
      <c r="E67" s="176">
        <v>0.872</v>
      </c>
      <c r="F67" s="173">
        <v>1566.35</v>
      </c>
      <c r="G67" s="176">
        <v>0.872</v>
      </c>
    </row>
    <row r="68" spans="1:7">
      <c r="A68" s="175">
        <v>20</v>
      </c>
      <c r="B68" s="175">
        <v>1200</v>
      </c>
      <c r="C68" s="206" t="s">
        <v>111</v>
      </c>
      <c r="D68" s="176">
        <v>0.91700000000000004</v>
      </c>
      <c r="E68" s="176">
        <v>0.88099999999999989</v>
      </c>
      <c r="F68" s="173">
        <v>1803.4</v>
      </c>
      <c r="G68" s="176">
        <v>0.88099999999999989</v>
      </c>
    </row>
    <row r="69" spans="1:7">
      <c r="A69" s="175">
        <v>25</v>
      </c>
      <c r="B69" s="175">
        <v>1200</v>
      </c>
      <c r="C69" s="206" t="s">
        <v>111</v>
      </c>
      <c r="D69" s="176">
        <v>0.93</v>
      </c>
      <c r="E69" s="176">
        <v>0.88900000000000001</v>
      </c>
      <c r="F69" s="173">
        <v>2158.75</v>
      </c>
      <c r="G69" s="176">
        <v>0.88900000000000001</v>
      </c>
    </row>
    <row r="70" spans="1:7">
      <c r="A70" s="175">
        <v>30</v>
      </c>
      <c r="B70" s="175">
        <v>1200</v>
      </c>
      <c r="C70" s="206" t="s">
        <v>111</v>
      </c>
      <c r="D70" s="176">
        <v>0.93</v>
      </c>
      <c r="E70" s="176">
        <v>0.89400000000000002</v>
      </c>
      <c r="F70" s="173">
        <v>2356.8000000000002</v>
      </c>
      <c r="G70" s="176">
        <v>0.89400000000000002</v>
      </c>
    </row>
    <row r="71" spans="1:7">
      <c r="A71" s="175">
        <v>40</v>
      </c>
      <c r="B71" s="175">
        <v>1200</v>
      </c>
      <c r="C71" s="206" t="s">
        <v>111</v>
      </c>
      <c r="D71" s="176">
        <v>0.94099999999999995</v>
      </c>
      <c r="E71" s="176">
        <v>0.89700000000000002</v>
      </c>
      <c r="F71" s="173">
        <v>3316</v>
      </c>
      <c r="G71" s="176">
        <v>0.89700000000000002</v>
      </c>
    </row>
    <row r="72" spans="1:7">
      <c r="A72" s="175">
        <v>50</v>
      </c>
      <c r="B72" s="175">
        <v>1200</v>
      </c>
      <c r="C72" s="206" t="s">
        <v>111</v>
      </c>
      <c r="D72" s="176">
        <v>0.94099999999999995</v>
      </c>
      <c r="E72" s="176">
        <v>0.89900000000000002</v>
      </c>
      <c r="F72" s="173">
        <v>3651</v>
      </c>
      <c r="G72" s="176">
        <v>0.89900000000000002</v>
      </c>
    </row>
    <row r="73" spans="1:7">
      <c r="A73" s="175">
        <v>60</v>
      </c>
      <c r="B73" s="175">
        <v>1200</v>
      </c>
      <c r="C73" s="206" t="s">
        <v>111</v>
      </c>
      <c r="D73" s="176">
        <v>0.94499999999999995</v>
      </c>
      <c r="E73" s="176">
        <v>0.90400000000000003</v>
      </c>
      <c r="F73" s="173">
        <v>4203.75</v>
      </c>
      <c r="G73" s="176">
        <v>0.90400000000000003</v>
      </c>
    </row>
    <row r="74" spans="1:7">
      <c r="A74" s="175">
        <v>75</v>
      </c>
      <c r="B74" s="175">
        <v>1200</v>
      </c>
      <c r="C74" s="206" t="s">
        <v>111</v>
      </c>
      <c r="D74" s="176">
        <v>0.94499999999999995</v>
      </c>
      <c r="E74" s="176">
        <v>0.90900000000000003</v>
      </c>
      <c r="F74" s="173">
        <v>5024.5</v>
      </c>
      <c r="G74" s="176">
        <v>0.90900000000000003</v>
      </c>
    </row>
    <row r="75" spans="1:7">
      <c r="A75" s="175">
        <v>100</v>
      </c>
      <c r="B75" s="175">
        <v>1200</v>
      </c>
      <c r="C75" s="206" t="s">
        <v>111</v>
      </c>
      <c r="D75" s="176">
        <v>0.95</v>
      </c>
      <c r="E75" s="176">
        <v>0.90900000000000003</v>
      </c>
      <c r="F75" s="173">
        <v>7197.25</v>
      </c>
      <c r="G75" s="176">
        <v>0.90900000000000003</v>
      </c>
    </row>
    <row r="76" spans="1:7">
      <c r="A76" s="175">
        <v>125</v>
      </c>
      <c r="B76" s="175">
        <v>1200</v>
      </c>
      <c r="C76" s="206" t="s">
        <v>111</v>
      </c>
      <c r="D76" s="176">
        <v>0.95</v>
      </c>
      <c r="E76" s="176">
        <v>0.91299999999999992</v>
      </c>
      <c r="F76" s="173">
        <v>8244.2000000000007</v>
      </c>
      <c r="G76" s="176">
        <v>0.91299999999999992</v>
      </c>
    </row>
    <row r="77" spans="1:7">
      <c r="A77" s="175">
        <v>150</v>
      </c>
      <c r="B77" s="175">
        <v>1200</v>
      </c>
      <c r="C77" s="206" t="s">
        <v>111</v>
      </c>
      <c r="D77" s="176">
        <v>0.95799999999999996</v>
      </c>
      <c r="E77" s="176">
        <v>0.91700000000000004</v>
      </c>
      <c r="F77" s="173">
        <v>9028.35</v>
      </c>
      <c r="G77" s="176">
        <v>0.91700000000000004</v>
      </c>
    </row>
    <row r="78" spans="1:7">
      <c r="A78" s="197">
        <v>200</v>
      </c>
      <c r="B78" s="197">
        <v>1200</v>
      </c>
      <c r="C78" s="206" t="s">
        <v>111</v>
      </c>
      <c r="D78" s="198">
        <v>0.95799999999999996</v>
      </c>
      <c r="E78" s="198">
        <v>0.92500000000000004</v>
      </c>
      <c r="F78" s="173">
        <v>11508.55</v>
      </c>
      <c r="G78" s="176">
        <v>0.92500000000000004</v>
      </c>
    </row>
    <row r="79" spans="1:7">
      <c r="A79" s="175">
        <v>1</v>
      </c>
      <c r="B79" s="175">
        <v>1800</v>
      </c>
      <c r="C79" s="206" t="s">
        <v>111</v>
      </c>
      <c r="D79" s="199">
        <v>0.85499999999999998</v>
      </c>
      <c r="E79" s="199">
        <v>0.76300000000000001</v>
      </c>
      <c r="F79" s="173">
        <v>271.64999999999998</v>
      </c>
      <c r="G79" s="172">
        <v>0.76300000000000001</v>
      </c>
    </row>
    <row r="80" spans="1:7">
      <c r="A80" s="175">
        <v>1.5</v>
      </c>
      <c r="B80" s="175">
        <v>1800</v>
      </c>
      <c r="C80" s="206" t="s">
        <v>111</v>
      </c>
      <c r="D80" s="199">
        <v>0.86499999999999999</v>
      </c>
      <c r="E80" s="199">
        <v>0.77400000000000002</v>
      </c>
      <c r="F80" s="173">
        <v>342.95</v>
      </c>
      <c r="G80" s="176">
        <v>0.77400000000000002</v>
      </c>
    </row>
    <row r="81" spans="1:7">
      <c r="A81" s="175">
        <v>2</v>
      </c>
      <c r="B81" s="175">
        <v>1800</v>
      </c>
      <c r="C81" s="206" t="s">
        <v>111</v>
      </c>
      <c r="D81" s="199">
        <v>0.86499999999999999</v>
      </c>
      <c r="E81" s="199">
        <v>0.78500000000000003</v>
      </c>
      <c r="F81" s="173">
        <v>364.2</v>
      </c>
      <c r="G81" s="176">
        <v>0.78500000000000003</v>
      </c>
    </row>
    <row r="82" spans="1:7">
      <c r="A82" s="175">
        <v>3</v>
      </c>
      <c r="B82" s="175">
        <v>1800</v>
      </c>
      <c r="C82" s="206" t="s">
        <v>111</v>
      </c>
      <c r="D82" s="199">
        <v>0.89500000000000002</v>
      </c>
      <c r="E82" s="199">
        <v>0.80599999999999994</v>
      </c>
      <c r="F82" s="173">
        <v>390</v>
      </c>
      <c r="G82" s="176">
        <v>0.80599999999999994</v>
      </c>
    </row>
    <row r="83" spans="1:7">
      <c r="A83" s="175">
        <v>5</v>
      </c>
      <c r="B83" s="175">
        <v>1800</v>
      </c>
      <c r="C83" s="206" t="s">
        <v>111</v>
      </c>
      <c r="D83" s="199">
        <v>0.89500000000000002</v>
      </c>
      <c r="E83" s="199">
        <v>0.83200000000000007</v>
      </c>
      <c r="F83" s="173">
        <v>452.85</v>
      </c>
      <c r="G83" s="176">
        <v>0.83200000000000007</v>
      </c>
    </row>
    <row r="84" spans="1:7">
      <c r="A84" s="175">
        <v>7.5</v>
      </c>
      <c r="B84" s="175">
        <v>1800</v>
      </c>
      <c r="C84" s="206" t="s">
        <v>111</v>
      </c>
      <c r="D84" s="199">
        <v>0.91700000000000004</v>
      </c>
      <c r="E84" s="199">
        <v>0.85299999999999998</v>
      </c>
      <c r="F84" s="173">
        <v>621.65</v>
      </c>
      <c r="G84" s="176">
        <v>0.85299999999999998</v>
      </c>
    </row>
    <row r="85" spans="1:7">
      <c r="A85" s="175">
        <v>10</v>
      </c>
      <c r="B85" s="175">
        <v>1800</v>
      </c>
      <c r="C85" s="206" t="s">
        <v>111</v>
      </c>
      <c r="D85" s="199">
        <v>0.91700000000000004</v>
      </c>
      <c r="E85" s="199">
        <v>0.86299999999999999</v>
      </c>
      <c r="F85" s="173">
        <v>699.45</v>
      </c>
      <c r="G85" s="176">
        <v>0.86299999999999999</v>
      </c>
    </row>
    <row r="86" spans="1:7">
      <c r="A86" s="175">
        <v>15</v>
      </c>
      <c r="B86" s="175">
        <v>1800</v>
      </c>
      <c r="C86" s="206" t="s">
        <v>111</v>
      </c>
      <c r="D86" s="199">
        <v>0.92400000000000004</v>
      </c>
      <c r="E86" s="199">
        <v>0.872</v>
      </c>
      <c r="F86" s="173">
        <v>928.05</v>
      </c>
      <c r="G86" s="176">
        <v>0.872</v>
      </c>
    </row>
    <row r="87" spans="1:7">
      <c r="A87" s="175">
        <v>20</v>
      </c>
      <c r="B87" s="175">
        <v>1800</v>
      </c>
      <c r="C87" s="206" t="s">
        <v>111</v>
      </c>
      <c r="D87" s="199">
        <v>0.93</v>
      </c>
      <c r="E87" s="199">
        <v>0.88099999999999989</v>
      </c>
      <c r="F87" s="173">
        <v>1011.7</v>
      </c>
      <c r="G87" s="176">
        <v>0.88099999999999989</v>
      </c>
    </row>
    <row r="88" spans="1:7">
      <c r="A88" s="175">
        <v>25</v>
      </c>
      <c r="B88" s="175">
        <v>1800</v>
      </c>
      <c r="C88" s="206" t="s">
        <v>111</v>
      </c>
      <c r="D88" s="199">
        <v>0.93599999999999994</v>
      </c>
      <c r="E88" s="199">
        <v>0.88900000000000001</v>
      </c>
      <c r="F88" s="173">
        <v>1398.9</v>
      </c>
      <c r="G88" s="176">
        <v>0.88900000000000001</v>
      </c>
    </row>
    <row r="89" spans="1:7">
      <c r="A89" s="175">
        <v>30</v>
      </c>
      <c r="B89" s="175">
        <v>1800</v>
      </c>
      <c r="C89" s="206" t="s">
        <v>111</v>
      </c>
      <c r="D89" s="199">
        <v>0.93599999999999994</v>
      </c>
      <c r="E89" s="199">
        <v>0.89400000000000002</v>
      </c>
      <c r="F89" s="173">
        <v>1576.8</v>
      </c>
      <c r="G89" s="176">
        <v>0.89400000000000002</v>
      </c>
    </row>
    <row r="90" spans="1:7">
      <c r="A90" s="175">
        <v>40</v>
      </c>
      <c r="B90" s="175">
        <v>1800</v>
      </c>
      <c r="C90" s="206" t="s">
        <v>111</v>
      </c>
      <c r="D90" s="199">
        <v>0.94099999999999995</v>
      </c>
      <c r="E90" s="199">
        <v>0.89700000000000002</v>
      </c>
      <c r="F90" s="173">
        <v>2176.5500000000002</v>
      </c>
      <c r="G90" s="176">
        <v>0.89700000000000002</v>
      </c>
    </row>
    <row r="91" spans="1:7">
      <c r="A91" s="175">
        <v>50</v>
      </c>
      <c r="B91" s="175">
        <v>1800</v>
      </c>
      <c r="C91" s="206" t="s">
        <v>111</v>
      </c>
      <c r="D91" s="199">
        <v>0.94499999999999995</v>
      </c>
      <c r="E91" s="199">
        <v>0.89900000000000002</v>
      </c>
      <c r="F91" s="173">
        <v>2477.75</v>
      </c>
      <c r="G91" s="176">
        <v>0.89900000000000002</v>
      </c>
    </row>
    <row r="92" spans="1:7">
      <c r="A92" s="175">
        <v>60</v>
      </c>
      <c r="B92" s="175">
        <v>1800</v>
      </c>
      <c r="C92" s="206" t="s">
        <v>111</v>
      </c>
      <c r="D92" s="199">
        <v>0.95</v>
      </c>
      <c r="E92" s="199">
        <v>0.90400000000000003</v>
      </c>
      <c r="F92" s="173">
        <v>3366.55</v>
      </c>
      <c r="G92" s="176">
        <v>0.90400000000000003</v>
      </c>
    </row>
    <row r="93" spans="1:7">
      <c r="A93" s="175">
        <v>75</v>
      </c>
      <c r="B93" s="175">
        <v>1800</v>
      </c>
      <c r="C93" s="206" t="s">
        <v>111</v>
      </c>
      <c r="D93" s="199">
        <v>0.95400000000000007</v>
      </c>
      <c r="E93" s="199">
        <v>0.90900000000000003</v>
      </c>
      <c r="F93" s="173">
        <v>3843.45</v>
      </c>
      <c r="G93" s="176">
        <v>0.90900000000000003</v>
      </c>
    </row>
    <row r="94" spans="1:7">
      <c r="A94" s="175">
        <v>100</v>
      </c>
      <c r="B94" s="175">
        <v>1800</v>
      </c>
      <c r="C94" s="206" t="s">
        <v>111</v>
      </c>
      <c r="D94" s="199">
        <v>0.95400000000000007</v>
      </c>
      <c r="E94" s="199">
        <v>0.90900000000000003</v>
      </c>
      <c r="F94" s="173">
        <v>4687.6000000000004</v>
      </c>
      <c r="G94" s="176">
        <v>0.90900000000000003</v>
      </c>
    </row>
    <row r="95" spans="1:7">
      <c r="A95" s="175">
        <v>125</v>
      </c>
      <c r="B95" s="175">
        <v>1800</v>
      </c>
      <c r="C95" s="206" t="s">
        <v>111</v>
      </c>
      <c r="D95" s="199">
        <v>0.95400000000000007</v>
      </c>
      <c r="E95" s="199">
        <v>0.91299999999999992</v>
      </c>
      <c r="F95" s="173">
        <v>6874</v>
      </c>
      <c r="G95" s="176">
        <v>0.91299999999999992</v>
      </c>
    </row>
    <row r="96" spans="1:7">
      <c r="A96" s="175">
        <v>150</v>
      </c>
      <c r="B96" s="175">
        <v>1800</v>
      </c>
      <c r="C96" s="206" t="s">
        <v>111</v>
      </c>
      <c r="D96" s="199">
        <v>0.95799999999999996</v>
      </c>
      <c r="E96" s="199">
        <v>0.91700000000000004</v>
      </c>
      <c r="F96" s="173">
        <v>7723.15</v>
      </c>
      <c r="G96" s="176">
        <v>0.91700000000000004</v>
      </c>
    </row>
    <row r="97" spans="1:7">
      <c r="A97" s="197">
        <v>200</v>
      </c>
      <c r="B97" s="197">
        <v>1800</v>
      </c>
      <c r="C97" s="206" t="s">
        <v>111</v>
      </c>
      <c r="D97" s="199">
        <v>0.96200000000000008</v>
      </c>
      <c r="E97" s="199">
        <v>0.92500000000000004</v>
      </c>
      <c r="F97" s="173">
        <v>9316.1</v>
      </c>
      <c r="G97" s="176">
        <v>0.92500000000000004</v>
      </c>
    </row>
    <row r="98" spans="1:7">
      <c r="A98" s="175">
        <v>1</v>
      </c>
      <c r="B98" s="175">
        <v>3600</v>
      </c>
      <c r="C98" s="206" t="s">
        <v>111</v>
      </c>
      <c r="D98" s="200">
        <v>0.77</v>
      </c>
      <c r="E98" s="199">
        <v>0.76300000000000001</v>
      </c>
      <c r="F98" s="173">
        <v>252.15</v>
      </c>
      <c r="G98" s="172">
        <v>0.76300000000000001</v>
      </c>
    </row>
    <row r="99" spans="1:7">
      <c r="A99" s="175">
        <v>1.5</v>
      </c>
      <c r="B99" s="175">
        <v>3600</v>
      </c>
      <c r="C99" s="206" t="s">
        <v>111</v>
      </c>
      <c r="D99" s="200">
        <v>0.84</v>
      </c>
      <c r="E99" s="199">
        <v>0.77400000000000002</v>
      </c>
      <c r="F99" s="173">
        <v>301.35000000000002</v>
      </c>
      <c r="G99" s="176">
        <v>0.77400000000000002</v>
      </c>
    </row>
    <row r="100" spans="1:7">
      <c r="A100" s="175">
        <v>2</v>
      </c>
      <c r="B100" s="175">
        <v>3600</v>
      </c>
      <c r="C100" s="206" t="s">
        <v>111</v>
      </c>
      <c r="D100" s="200">
        <v>0.85499999999999998</v>
      </c>
      <c r="E100" s="199">
        <v>0.78500000000000003</v>
      </c>
      <c r="F100" s="173">
        <v>345.35</v>
      </c>
      <c r="G100" s="176">
        <v>0.78500000000000003</v>
      </c>
    </row>
    <row r="101" spans="1:7">
      <c r="A101" s="175">
        <v>3</v>
      </c>
      <c r="B101" s="175">
        <v>3600</v>
      </c>
      <c r="C101" s="206" t="s">
        <v>111</v>
      </c>
      <c r="D101" s="200">
        <v>0.86499999999999999</v>
      </c>
      <c r="E101" s="199">
        <v>0.80599999999999994</v>
      </c>
      <c r="F101" s="173">
        <v>400.4</v>
      </c>
      <c r="G101" s="176">
        <v>0.80599999999999994</v>
      </c>
    </row>
    <row r="102" spans="1:7">
      <c r="A102" s="175">
        <v>5</v>
      </c>
      <c r="B102" s="175">
        <v>3600</v>
      </c>
      <c r="C102" s="206" t="s">
        <v>111</v>
      </c>
      <c r="D102" s="200">
        <v>0.88500000000000001</v>
      </c>
      <c r="E102" s="199">
        <v>0.83200000000000007</v>
      </c>
      <c r="F102" s="173">
        <v>502.9</v>
      </c>
      <c r="G102" s="176">
        <v>0.83200000000000007</v>
      </c>
    </row>
    <row r="103" spans="1:7">
      <c r="A103" s="175">
        <v>7.5</v>
      </c>
      <c r="B103" s="175">
        <v>3600</v>
      </c>
      <c r="C103" s="206" t="s">
        <v>111</v>
      </c>
      <c r="D103" s="200">
        <v>0.89500000000000002</v>
      </c>
      <c r="E103" s="199">
        <v>0.85299999999999998</v>
      </c>
      <c r="F103" s="173">
        <v>643.1</v>
      </c>
      <c r="G103" s="176">
        <v>0.85299999999999998</v>
      </c>
    </row>
    <row r="104" spans="1:7">
      <c r="A104" s="175">
        <v>10</v>
      </c>
      <c r="B104" s="175">
        <v>3600</v>
      </c>
      <c r="C104" s="206" t="s">
        <v>111</v>
      </c>
      <c r="D104" s="200">
        <v>0.90200000000000002</v>
      </c>
      <c r="E104" s="199">
        <v>0.86299999999999999</v>
      </c>
      <c r="F104" s="173">
        <v>683.85</v>
      </c>
      <c r="G104" s="176">
        <v>0.86299999999999999</v>
      </c>
    </row>
    <row r="105" spans="1:7">
      <c r="A105" s="175">
        <v>15</v>
      </c>
      <c r="B105" s="175">
        <v>3600</v>
      </c>
      <c r="C105" s="206" t="s">
        <v>111</v>
      </c>
      <c r="D105" s="200">
        <v>0.91</v>
      </c>
      <c r="E105" s="199">
        <v>0.872</v>
      </c>
      <c r="F105" s="173">
        <v>914.4</v>
      </c>
      <c r="G105" s="176">
        <v>0.872</v>
      </c>
    </row>
    <row r="106" spans="1:7">
      <c r="A106" s="175">
        <v>20</v>
      </c>
      <c r="B106" s="175">
        <v>3600</v>
      </c>
      <c r="C106" s="206" t="s">
        <v>111</v>
      </c>
      <c r="D106" s="200">
        <v>0.91</v>
      </c>
      <c r="E106" s="199">
        <v>0.88099999999999989</v>
      </c>
      <c r="F106" s="173">
        <v>1143</v>
      </c>
      <c r="G106" s="176">
        <v>0.88099999999999989</v>
      </c>
    </row>
    <row r="107" spans="1:7">
      <c r="A107" s="175">
        <v>25</v>
      </c>
      <c r="B107" s="175">
        <v>3600</v>
      </c>
      <c r="C107" s="206" t="s">
        <v>111</v>
      </c>
      <c r="D107" s="200">
        <v>0.91700000000000004</v>
      </c>
      <c r="E107" s="199">
        <v>0.88900000000000001</v>
      </c>
      <c r="F107" s="173">
        <v>1336.5</v>
      </c>
      <c r="G107" s="176">
        <v>0.88900000000000001</v>
      </c>
    </row>
    <row r="108" spans="1:7">
      <c r="A108" s="175">
        <v>30</v>
      </c>
      <c r="B108" s="175">
        <v>3600</v>
      </c>
      <c r="C108" s="206" t="s">
        <v>111</v>
      </c>
      <c r="D108" s="200">
        <v>0.91700000000000004</v>
      </c>
      <c r="E108" s="199">
        <v>0.89400000000000002</v>
      </c>
      <c r="F108" s="173">
        <v>1598.25</v>
      </c>
      <c r="G108" s="176">
        <v>0.89400000000000002</v>
      </c>
    </row>
    <row r="109" spans="1:7">
      <c r="A109" s="175">
        <v>40</v>
      </c>
      <c r="B109" s="175">
        <v>3600</v>
      </c>
      <c r="C109" s="206" t="s">
        <v>111</v>
      </c>
      <c r="D109" s="200">
        <v>0.92400000000000004</v>
      </c>
      <c r="E109" s="199">
        <v>0.89700000000000002</v>
      </c>
      <c r="F109" s="173">
        <v>2117.4</v>
      </c>
      <c r="G109" s="176">
        <v>0.89700000000000002</v>
      </c>
    </row>
    <row r="110" spans="1:7">
      <c r="A110" s="175">
        <v>50</v>
      </c>
      <c r="B110" s="175">
        <v>3600</v>
      </c>
      <c r="C110" s="206" t="s">
        <v>111</v>
      </c>
      <c r="D110" s="200">
        <v>0.93</v>
      </c>
      <c r="E110" s="199">
        <v>0.89900000000000002</v>
      </c>
      <c r="F110" s="173">
        <v>2553.15</v>
      </c>
      <c r="G110" s="176">
        <v>0.89900000000000002</v>
      </c>
    </row>
    <row r="111" spans="1:7">
      <c r="A111" s="175">
        <v>60</v>
      </c>
      <c r="B111" s="175">
        <v>3600</v>
      </c>
      <c r="C111" s="206" t="s">
        <v>111</v>
      </c>
      <c r="D111" s="200">
        <v>0.93599999999999994</v>
      </c>
      <c r="E111" s="199">
        <v>0.90400000000000003</v>
      </c>
      <c r="F111" s="173">
        <v>3550.5</v>
      </c>
      <c r="G111" s="176">
        <v>0.90400000000000003</v>
      </c>
    </row>
    <row r="112" spans="1:7">
      <c r="A112" s="175">
        <v>75</v>
      </c>
      <c r="B112" s="175">
        <v>3600</v>
      </c>
      <c r="C112" s="206" t="s">
        <v>111</v>
      </c>
      <c r="D112" s="200">
        <v>0.93599999999999994</v>
      </c>
      <c r="E112" s="199">
        <v>0.90900000000000003</v>
      </c>
      <c r="F112" s="173">
        <v>4305.6000000000004</v>
      </c>
      <c r="G112" s="176">
        <v>0.90900000000000003</v>
      </c>
    </row>
    <row r="113" spans="1:7">
      <c r="A113" s="175">
        <v>100</v>
      </c>
      <c r="B113" s="175">
        <v>3600</v>
      </c>
      <c r="C113" s="206" t="s">
        <v>111</v>
      </c>
      <c r="D113" s="200">
        <v>0.94099999999999995</v>
      </c>
      <c r="E113" s="199">
        <v>0.90900000000000003</v>
      </c>
      <c r="F113" s="173">
        <v>5183.55</v>
      </c>
      <c r="G113" s="176">
        <v>0.90900000000000003</v>
      </c>
    </row>
    <row r="114" spans="1:7">
      <c r="A114" s="175">
        <v>125</v>
      </c>
      <c r="B114" s="175">
        <v>3600</v>
      </c>
      <c r="C114" s="206" t="s">
        <v>111</v>
      </c>
      <c r="D114" s="200">
        <v>0.95</v>
      </c>
      <c r="E114" s="199">
        <v>0.91299999999999992</v>
      </c>
      <c r="F114" s="173">
        <v>7033.25</v>
      </c>
      <c r="G114" s="176">
        <v>0.91299999999999992</v>
      </c>
    </row>
    <row r="115" spans="1:7">
      <c r="A115" s="175">
        <v>150</v>
      </c>
      <c r="B115" s="175">
        <v>3600</v>
      </c>
      <c r="C115" s="206" t="s">
        <v>111</v>
      </c>
      <c r="D115" s="200">
        <v>0.95</v>
      </c>
      <c r="E115" s="199">
        <v>0.91700000000000004</v>
      </c>
      <c r="F115" s="173">
        <v>8509.65</v>
      </c>
      <c r="G115" s="176">
        <v>0.91700000000000004</v>
      </c>
    </row>
    <row r="116" spans="1:7">
      <c r="A116" s="197">
        <v>200</v>
      </c>
      <c r="B116" s="197">
        <v>3600</v>
      </c>
      <c r="C116" s="206" t="s">
        <v>111</v>
      </c>
      <c r="D116" s="200">
        <v>0.95400000000000007</v>
      </c>
      <c r="E116" s="199">
        <v>0.92500000000000004</v>
      </c>
      <c r="F116" s="173">
        <v>10825.4</v>
      </c>
      <c r="G116" s="176">
        <v>0.92500000000000004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756"/>
  <sheetViews>
    <sheetView showGridLines="0" showRowColHeaders="0" zoomScale="60" zoomScaleNormal="60" zoomScalePageLayoutView="70" workbookViewId="0">
      <selection activeCell="H6" sqref="H6"/>
    </sheetView>
  </sheetViews>
  <sheetFormatPr defaultRowHeight="13.2"/>
  <cols>
    <col min="2" max="2" width="7.5546875" customWidth="1"/>
    <col min="4" max="4" width="9.6640625" customWidth="1"/>
    <col min="8" max="8" width="12.33203125" bestFit="1" customWidth="1"/>
    <col min="10" max="10" width="8.88671875" style="253"/>
    <col min="11" max="218" width="8.88671875" style="212"/>
  </cols>
  <sheetData>
    <row r="1" spans="1:218" ht="30">
      <c r="A1" s="240" t="s">
        <v>80</v>
      </c>
      <c r="B1" s="241"/>
      <c r="C1" s="241"/>
      <c r="D1" s="241"/>
      <c r="E1" s="241"/>
      <c r="F1" s="241"/>
      <c r="G1" s="241"/>
      <c r="H1" s="241"/>
      <c r="I1" s="241"/>
      <c r="J1" s="254"/>
    </row>
    <row r="2" spans="1:218" ht="20.399999999999999">
      <c r="A2" s="242" t="s">
        <v>149</v>
      </c>
      <c r="B2" s="241"/>
      <c r="C2" s="241"/>
      <c r="D2" s="241"/>
      <c r="E2" s="241"/>
      <c r="F2" s="241"/>
      <c r="G2" s="241"/>
      <c r="H2" s="241"/>
      <c r="I2" s="241"/>
      <c r="J2" s="254"/>
    </row>
    <row r="3" spans="1:218">
      <c r="A3" s="241"/>
      <c r="B3" s="241"/>
      <c r="C3" s="241"/>
      <c r="D3" s="241"/>
      <c r="E3" s="241"/>
      <c r="F3" s="241"/>
      <c r="G3" s="241"/>
      <c r="H3" s="241"/>
      <c r="I3" s="241"/>
      <c r="J3" s="254"/>
    </row>
    <row r="4" spans="1:218">
      <c r="A4" s="241"/>
      <c r="B4" s="241"/>
      <c r="C4" s="241"/>
      <c r="D4" s="241"/>
      <c r="E4" s="241"/>
      <c r="F4" s="241"/>
      <c r="G4" s="241"/>
      <c r="H4" s="241"/>
      <c r="I4" s="241"/>
      <c r="J4" s="254"/>
    </row>
    <row r="5" spans="1:218">
      <c r="A5" s="346" t="s">
        <v>154</v>
      </c>
      <c r="B5" s="346"/>
      <c r="C5" s="346"/>
      <c r="D5" s="346"/>
      <c r="E5" s="346"/>
      <c r="F5" s="346"/>
      <c r="G5" s="346"/>
      <c r="H5" s="346"/>
      <c r="I5" s="346"/>
      <c r="J5" s="346"/>
    </row>
    <row r="6" spans="1:218">
      <c r="A6" s="347" t="s">
        <v>83</v>
      </c>
      <c r="B6" s="347"/>
      <c r="C6" s="347" t="s">
        <v>150</v>
      </c>
      <c r="D6" s="347"/>
      <c r="E6" s="255" t="s">
        <v>145</v>
      </c>
      <c r="F6" s="255" t="s">
        <v>82</v>
      </c>
      <c r="G6" s="255" t="s">
        <v>152</v>
      </c>
      <c r="H6" s="255" t="s">
        <v>142</v>
      </c>
      <c r="I6" s="255" t="s">
        <v>151</v>
      </c>
      <c r="J6" s="256" t="s">
        <v>84</v>
      </c>
    </row>
    <row r="7" spans="1:218">
      <c r="A7" s="348"/>
      <c r="B7" s="348"/>
      <c r="C7" s="348"/>
      <c r="D7" s="348"/>
      <c r="E7" s="247"/>
      <c r="F7" s="247"/>
      <c r="G7" s="247"/>
      <c r="H7" s="247"/>
      <c r="I7" s="247"/>
      <c r="J7" s="257">
        <f>I7*5</f>
        <v>0</v>
      </c>
    </row>
    <row r="8" spans="1:218">
      <c r="A8" s="348"/>
      <c r="B8" s="348"/>
      <c r="C8" s="348"/>
      <c r="D8" s="348"/>
      <c r="E8" s="247"/>
      <c r="F8" s="247"/>
      <c r="G8" s="247"/>
      <c r="H8" s="247"/>
      <c r="I8" s="247"/>
      <c r="J8" s="257">
        <f t="shared" ref="J8:J12" si="0">I8*5</f>
        <v>0</v>
      </c>
    </row>
    <row r="9" spans="1:218">
      <c r="A9" s="348"/>
      <c r="B9" s="348"/>
      <c r="C9" s="348"/>
      <c r="D9" s="348"/>
      <c r="E9" s="247"/>
      <c r="F9" s="247"/>
      <c r="G9" s="247"/>
      <c r="H9" s="247"/>
      <c r="I9" s="247"/>
      <c r="J9" s="257">
        <f t="shared" si="0"/>
        <v>0</v>
      </c>
    </row>
    <row r="10" spans="1:218">
      <c r="A10" s="348"/>
      <c r="B10" s="348"/>
      <c r="C10" s="348"/>
      <c r="D10" s="348"/>
      <c r="E10" s="247"/>
      <c r="F10" s="247"/>
      <c r="G10" s="247"/>
      <c r="H10" s="247"/>
      <c r="I10" s="247"/>
      <c r="J10" s="257">
        <f t="shared" si="0"/>
        <v>0</v>
      </c>
    </row>
    <row r="11" spans="1:218">
      <c r="A11" s="348"/>
      <c r="B11" s="348"/>
      <c r="C11" s="348"/>
      <c r="D11" s="348"/>
      <c r="E11" s="247"/>
      <c r="F11" s="247"/>
      <c r="G11" s="247"/>
      <c r="H11" s="247"/>
      <c r="I11" s="247"/>
      <c r="J11" s="257">
        <f t="shared" si="0"/>
        <v>0</v>
      </c>
    </row>
    <row r="12" spans="1:218">
      <c r="A12" s="348"/>
      <c r="B12" s="348"/>
      <c r="C12" s="348"/>
      <c r="D12" s="348"/>
      <c r="E12" s="247"/>
      <c r="F12" s="247"/>
      <c r="G12" s="247"/>
      <c r="H12" s="247"/>
      <c r="I12" s="247"/>
      <c r="J12" s="257">
        <f t="shared" si="0"/>
        <v>0</v>
      </c>
    </row>
    <row r="13" spans="1:218" s="17" customFormat="1">
      <c r="A13" s="264"/>
      <c r="B13" s="264"/>
      <c r="C13" s="264"/>
      <c r="D13" s="264"/>
      <c r="E13" s="252"/>
      <c r="F13" s="252"/>
      <c r="G13" s="252"/>
      <c r="H13" s="252"/>
      <c r="I13" s="252"/>
      <c r="J13" s="259">
        <f>SUM(J7:J12)</f>
        <v>0</v>
      </c>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row>
    <row r="14" spans="1:218" s="17" customFormat="1">
      <c r="A14" s="258"/>
      <c r="B14" s="258"/>
      <c r="C14" s="258"/>
      <c r="D14" s="258"/>
      <c r="E14" s="250"/>
      <c r="F14" s="250"/>
      <c r="G14" s="250"/>
      <c r="H14" s="250"/>
      <c r="I14" s="250"/>
      <c r="J14" s="260"/>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row>
    <row r="15" spans="1:218" s="17" customFormat="1">
      <c r="A15" s="346" t="s">
        <v>153</v>
      </c>
      <c r="B15" s="346"/>
      <c r="C15" s="346"/>
      <c r="D15" s="346"/>
      <c r="E15" s="346"/>
      <c r="F15" s="346"/>
      <c r="G15" s="346"/>
      <c r="H15" s="346"/>
      <c r="I15" s="346"/>
      <c r="J15" s="346"/>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row>
    <row r="16" spans="1:218" s="17" customFormat="1">
      <c r="A16" s="347" t="s">
        <v>83</v>
      </c>
      <c r="B16" s="347"/>
      <c r="C16" s="347" t="s">
        <v>150</v>
      </c>
      <c r="D16" s="347"/>
      <c r="E16" s="255" t="s">
        <v>145</v>
      </c>
      <c r="F16" s="255" t="s">
        <v>82</v>
      </c>
      <c r="G16" s="255" t="s">
        <v>152</v>
      </c>
      <c r="H16" s="255" t="s">
        <v>142</v>
      </c>
      <c r="I16" s="255" t="s">
        <v>151</v>
      </c>
      <c r="J16" s="256" t="s">
        <v>84</v>
      </c>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row>
    <row r="17" spans="1:218" s="17" customFormat="1">
      <c r="A17" s="348"/>
      <c r="B17" s="348"/>
      <c r="C17" s="348"/>
      <c r="D17" s="348"/>
      <c r="E17" s="247"/>
      <c r="F17" s="247"/>
      <c r="G17" s="247"/>
      <c r="H17" s="247"/>
      <c r="I17" s="247"/>
      <c r="J17" s="257">
        <f>I17*10</f>
        <v>0</v>
      </c>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row>
    <row r="18" spans="1:218" s="17" customFormat="1">
      <c r="A18" s="348"/>
      <c r="B18" s="348"/>
      <c r="C18" s="348"/>
      <c r="D18" s="348"/>
      <c r="E18" s="247"/>
      <c r="F18" s="247"/>
      <c r="G18" s="247"/>
      <c r="H18" s="247"/>
      <c r="I18" s="247"/>
      <c r="J18" s="257">
        <f t="shared" ref="J18:J22" si="1">I18*10</f>
        <v>0</v>
      </c>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row>
    <row r="19" spans="1:218" s="17" customFormat="1">
      <c r="A19" s="348"/>
      <c r="B19" s="348"/>
      <c r="C19" s="348"/>
      <c r="D19" s="348"/>
      <c r="E19" s="247"/>
      <c r="F19" s="247"/>
      <c r="G19" s="247"/>
      <c r="H19" s="247"/>
      <c r="I19" s="247"/>
      <c r="J19" s="257">
        <f t="shared" si="1"/>
        <v>0</v>
      </c>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row>
    <row r="20" spans="1:218" s="17" customFormat="1">
      <c r="A20" s="348"/>
      <c r="B20" s="348"/>
      <c r="C20" s="348"/>
      <c r="D20" s="348"/>
      <c r="E20" s="247"/>
      <c r="F20" s="247"/>
      <c r="G20" s="247"/>
      <c r="H20" s="247"/>
      <c r="I20" s="247"/>
      <c r="J20" s="257">
        <f t="shared" si="1"/>
        <v>0</v>
      </c>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row>
    <row r="21" spans="1:218" s="17" customFormat="1">
      <c r="A21" s="348"/>
      <c r="B21" s="348"/>
      <c r="C21" s="348"/>
      <c r="D21" s="348"/>
      <c r="E21" s="247"/>
      <c r="F21" s="247"/>
      <c r="G21" s="247"/>
      <c r="H21" s="247"/>
      <c r="I21" s="247"/>
      <c r="J21" s="257">
        <f t="shared" si="1"/>
        <v>0</v>
      </c>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row>
    <row r="22" spans="1:218" s="17" customFormat="1">
      <c r="A22" s="348"/>
      <c r="B22" s="348"/>
      <c r="C22" s="348"/>
      <c r="D22" s="348"/>
      <c r="E22" s="247"/>
      <c r="F22" s="247"/>
      <c r="G22" s="247"/>
      <c r="H22" s="247"/>
      <c r="I22" s="247"/>
      <c r="J22" s="257">
        <f t="shared" si="1"/>
        <v>0</v>
      </c>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row>
    <row r="23" spans="1:218" s="17" customFormat="1">
      <c r="A23" s="264"/>
      <c r="B23" s="264"/>
      <c r="C23" s="264"/>
      <c r="D23" s="264"/>
      <c r="E23" s="252"/>
      <c r="F23" s="252"/>
      <c r="G23" s="252"/>
      <c r="H23" s="252"/>
      <c r="I23" s="252"/>
      <c r="J23" s="261">
        <f>SUM(J17:J22)</f>
        <v>0</v>
      </c>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row>
    <row r="24" spans="1:218" s="17" customFormat="1">
      <c r="A24" s="258"/>
      <c r="B24" s="258"/>
      <c r="C24" s="258"/>
      <c r="D24" s="258"/>
      <c r="E24" s="250"/>
      <c r="F24" s="250"/>
      <c r="G24" s="250"/>
      <c r="H24" s="250"/>
      <c r="I24" s="250"/>
      <c r="J24" s="260"/>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row>
    <row r="25" spans="1:218" s="17" customFormat="1">
      <c r="A25" s="346" t="s">
        <v>155</v>
      </c>
      <c r="B25" s="346"/>
      <c r="C25" s="346"/>
      <c r="D25" s="346"/>
      <c r="E25" s="346"/>
      <c r="F25" s="346"/>
      <c r="G25" s="346"/>
      <c r="H25" s="346"/>
      <c r="I25" s="346"/>
      <c r="J25" s="346"/>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row>
    <row r="26" spans="1:218" s="17" customFormat="1">
      <c r="A26" s="347" t="s">
        <v>83</v>
      </c>
      <c r="B26" s="347"/>
      <c r="C26" s="347" t="s">
        <v>150</v>
      </c>
      <c r="D26" s="347"/>
      <c r="E26" s="255" t="s">
        <v>145</v>
      </c>
      <c r="F26" s="255" t="s">
        <v>82</v>
      </c>
      <c r="G26" s="255" t="s">
        <v>152</v>
      </c>
      <c r="H26" s="255" t="s">
        <v>142</v>
      </c>
      <c r="I26" s="255" t="s">
        <v>151</v>
      </c>
      <c r="J26" s="256" t="s">
        <v>84</v>
      </c>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row>
    <row r="27" spans="1:218" s="17" customFormat="1">
      <c r="A27" s="348"/>
      <c r="B27" s="348"/>
      <c r="C27" s="348"/>
      <c r="D27" s="348"/>
      <c r="E27" s="247"/>
      <c r="F27" s="247"/>
      <c r="G27" s="247"/>
      <c r="H27" s="247"/>
      <c r="I27" s="247"/>
      <c r="J27" s="257">
        <f>I27*15</f>
        <v>0</v>
      </c>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row>
    <row r="28" spans="1:218" s="17" customFormat="1">
      <c r="A28" s="348"/>
      <c r="B28" s="348"/>
      <c r="C28" s="348"/>
      <c r="D28" s="348"/>
      <c r="E28" s="247"/>
      <c r="F28" s="247"/>
      <c r="G28" s="247"/>
      <c r="H28" s="247"/>
      <c r="I28" s="247"/>
      <c r="J28" s="257">
        <f t="shared" ref="J28:J32" si="2">I28*15</f>
        <v>0</v>
      </c>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row>
    <row r="29" spans="1:218" s="17" customFormat="1">
      <c r="A29" s="348"/>
      <c r="B29" s="348"/>
      <c r="C29" s="348"/>
      <c r="D29" s="348"/>
      <c r="E29" s="247"/>
      <c r="F29" s="247"/>
      <c r="G29" s="247"/>
      <c r="H29" s="247"/>
      <c r="I29" s="247"/>
      <c r="J29" s="257">
        <f t="shared" si="2"/>
        <v>0</v>
      </c>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row>
    <row r="30" spans="1:218" s="17" customFormat="1">
      <c r="A30" s="348"/>
      <c r="B30" s="348"/>
      <c r="C30" s="348"/>
      <c r="D30" s="348"/>
      <c r="E30" s="247"/>
      <c r="F30" s="247"/>
      <c r="G30" s="247"/>
      <c r="H30" s="247"/>
      <c r="I30" s="247"/>
      <c r="J30" s="257">
        <f t="shared" si="2"/>
        <v>0</v>
      </c>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row>
    <row r="31" spans="1:218" s="17" customFormat="1">
      <c r="A31" s="348"/>
      <c r="B31" s="348"/>
      <c r="C31" s="348"/>
      <c r="D31" s="348"/>
      <c r="E31" s="247"/>
      <c r="F31" s="247"/>
      <c r="G31" s="247"/>
      <c r="H31" s="247"/>
      <c r="I31" s="247"/>
      <c r="J31" s="257">
        <f t="shared" si="2"/>
        <v>0</v>
      </c>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row>
    <row r="32" spans="1:218" s="17" customFormat="1">
      <c r="A32" s="348"/>
      <c r="B32" s="348"/>
      <c r="C32" s="348"/>
      <c r="D32" s="348"/>
      <c r="E32" s="247"/>
      <c r="F32" s="247"/>
      <c r="G32" s="247"/>
      <c r="H32" s="247"/>
      <c r="I32" s="247"/>
      <c r="J32" s="257">
        <f t="shared" si="2"/>
        <v>0</v>
      </c>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row>
    <row r="33" spans="1:218" s="17" customFormat="1">
      <c r="A33" s="262" t="s">
        <v>158</v>
      </c>
      <c r="B33" s="258"/>
      <c r="C33" s="258"/>
      <c r="D33" s="258"/>
      <c r="E33" s="250"/>
      <c r="F33" s="250"/>
      <c r="G33" s="250"/>
      <c r="H33" s="250"/>
      <c r="I33" s="250"/>
      <c r="J33" s="261">
        <f>SUM(J27:J32)</f>
        <v>0</v>
      </c>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row>
    <row r="34" spans="1:218" s="17" customFormat="1">
      <c r="A34" s="241"/>
      <c r="B34" s="258"/>
      <c r="C34" s="258"/>
      <c r="D34" s="258"/>
      <c r="E34" s="250"/>
      <c r="F34" s="250"/>
      <c r="G34" s="250"/>
      <c r="H34" s="250"/>
      <c r="I34" s="250"/>
      <c r="J34" s="259">
        <f>J13+J23+J33</f>
        <v>0</v>
      </c>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row>
    <row r="35" spans="1:218">
      <c r="A35" s="241"/>
      <c r="B35" s="241"/>
      <c r="C35" s="241"/>
      <c r="D35" s="241"/>
      <c r="E35" s="241"/>
      <c r="F35" s="241"/>
      <c r="G35" s="241"/>
      <c r="H35" s="241"/>
      <c r="I35" s="241"/>
      <c r="J35" s="254"/>
    </row>
    <row r="36" spans="1:218">
      <c r="A36" s="245" t="s">
        <v>16</v>
      </c>
      <c r="B36" s="241"/>
      <c r="C36" s="247"/>
      <c r="D36" s="241"/>
      <c r="E36" s="241"/>
      <c r="F36" s="241"/>
      <c r="G36" s="241"/>
      <c r="H36" s="241"/>
      <c r="I36" s="241"/>
      <c r="J36" s="254"/>
    </row>
    <row r="37" spans="1:218">
      <c r="A37" s="241"/>
      <c r="B37" s="241"/>
      <c r="C37" s="241"/>
      <c r="D37" s="241"/>
      <c r="E37" s="241"/>
      <c r="F37" s="241"/>
      <c r="G37" s="241"/>
      <c r="H37" s="241"/>
      <c r="I37" s="241"/>
      <c r="J37" s="254"/>
    </row>
    <row r="38" spans="1:218">
      <c r="A38" s="243" t="s">
        <v>144</v>
      </c>
      <c r="B38" s="243"/>
      <c r="C38" s="243"/>
      <c r="D38" s="243"/>
      <c r="E38" s="246" t="s">
        <v>156</v>
      </c>
      <c r="F38" s="241"/>
      <c r="G38" s="241"/>
      <c r="H38" s="241"/>
      <c r="I38" s="241"/>
      <c r="J38" s="254"/>
    </row>
    <row r="39" spans="1:218">
      <c r="A39" s="241"/>
      <c r="B39" s="241"/>
      <c r="C39" s="241"/>
      <c r="D39" s="241"/>
      <c r="E39" s="246" t="s">
        <v>157</v>
      </c>
      <c r="F39" s="241"/>
      <c r="G39" s="241"/>
      <c r="H39" s="241"/>
      <c r="I39" s="241"/>
      <c r="J39" s="254"/>
    </row>
    <row r="40" spans="1:218">
      <c r="A40" s="263" t="s">
        <v>84</v>
      </c>
      <c r="B40" s="241"/>
      <c r="C40" s="249">
        <f>IF(J34&lt;(0.5*C36),IF(C36&lt;100000,J34,100000),IF((0.5*C36)&lt;100000,(0.5*C36),100000))</f>
        <v>0</v>
      </c>
      <c r="D40" s="241"/>
      <c r="E40" s="241"/>
      <c r="F40" s="241"/>
      <c r="G40" s="241"/>
      <c r="H40" s="241"/>
      <c r="I40" s="241"/>
      <c r="J40" s="254"/>
    </row>
    <row r="41" spans="1:218">
      <c r="A41" s="241"/>
      <c r="B41" s="241"/>
      <c r="C41" s="241"/>
      <c r="D41" s="241"/>
      <c r="E41" s="241"/>
      <c r="F41" s="241"/>
      <c r="G41" s="241"/>
      <c r="H41" s="241"/>
      <c r="I41" s="241"/>
      <c r="J41" s="254"/>
    </row>
    <row r="42" spans="1:218">
      <c r="A42" s="241"/>
      <c r="B42" s="241"/>
      <c r="C42" s="241"/>
      <c r="D42" s="241"/>
      <c r="E42" s="241"/>
      <c r="F42" s="241"/>
      <c r="G42" s="241"/>
      <c r="H42" s="241"/>
      <c r="I42" s="241"/>
      <c r="J42" s="254"/>
    </row>
    <row r="43" spans="1:218">
      <c r="A43" s="241"/>
      <c r="B43" s="241"/>
      <c r="C43" s="241"/>
      <c r="D43" s="241"/>
      <c r="E43" s="241"/>
      <c r="F43" s="241"/>
      <c r="G43" s="241"/>
      <c r="H43" s="241"/>
      <c r="I43" s="241"/>
      <c r="J43" s="254"/>
    </row>
    <row r="44" spans="1:218" s="17" customFormat="1">
      <c r="A44" s="241"/>
      <c r="B44" s="241"/>
      <c r="C44" s="241"/>
      <c r="D44" s="241"/>
      <c r="E44" s="241"/>
      <c r="F44" s="241"/>
      <c r="G44" s="241"/>
      <c r="H44" s="241"/>
      <c r="I44" s="241"/>
      <c r="J44" s="254"/>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row>
    <row r="45" spans="1:218">
      <c r="A45" s="241"/>
      <c r="B45" s="241"/>
      <c r="C45" s="241"/>
      <c r="D45" s="241"/>
      <c r="E45" s="241"/>
      <c r="F45" s="241"/>
      <c r="G45" s="241"/>
      <c r="H45" s="241"/>
      <c r="I45" s="241"/>
      <c r="J45" s="254"/>
    </row>
    <row r="46" spans="1:218">
      <c r="A46" s="241"/>
      <c r="B46" s="241"/>
      <c r="C46" s="241"/>
      <c r="D46" s="241"/>
      <c r="E46" s="241"/>
      <c r="F46" s="241"/>
      <c r="G46" s="241"/>
      <c r="H46" s="241"/>
      <c r="I46" s="241"/>
      <c r="J46" s="254"/>
    </row>
    <row r="47" spans="1:218">
      <c r="A47" s="241"/>
      <c r="B47" s="241"/>
      <c r="C47" s="241"/>
      <c r="D47" s="241"/>
      <c r="E47" s="241"/>
      <c r="F47" s="241"/>
      <c r="G47" s="241"/>
      <c r="H47" s="241"/>
      <c r="I47" s="241"/>
      <c r="J47" s="254"/>
    </row>
    <row r="48" spans="1:218">
      <c r="A48" s="241"/>
      <c r="B48" s="241"/>
      <c r="C48" s="241"/>
      <c r="D48" s="241"/>
      <c r="E48" s="241"/>
      <c r="F48" s="241"/>
      <c r="G48" s="241"/>
      <c r="H48" s="241"/>
      <c r="I48" s="241"/>
      <c r="J48" s="254"/>
    </row>
    <row r="49" spans="1:10">
      <c r="A49" s="241"/>
      <c r="B49" s="241"/>
      <c r="C49" s="241"/>
      <c r="D49" s="241"/>
      <c r="E49" s="241"/>
      <c r="F49" s="241"/>
      <c r="G49" s="241"/>
      <c r="H49" s="241"/>
      <c r="I49" s="241"/>
      <c r="J49" s="254"/>
    </row>
    <row r="50" spans="1:10">
      <c r="A50" s="241"/>
      <c r="B50" s="241"/>
      <c r="C50" s="241"/>
      <c r="D50" s="241"/>
      <c r="E50" s="241"/>
      <c r="F50" s="241"/>
      <c r="G50" s="241"/>
      <c r="H50" s="241"/>
      <c r="I50" s="241"/>
      <c r="J50" s="254"/>
    </row>
    <row r="51" spans="1:10">
      <c r="A51" s="241"/>
      <c r="B51" s="241"/>
      <c r="C51" s="241"/>
      <c r="D51" s="241"/>
      <c r="E51" s="241"/>
      <c r="F51" s="241"/>
      <c r="G51" s="241"/>
      <c r="H51" s="241"/>
      <c r="I51" s="241"/>
      <c r="J51" s="254"/>
    </row>
    <row r="52" spans="1:10">
      <c r="A52" s="241"/>
      <c r="B52" s="241"/>
      <c r="C52" s="241"/>
      <c r="D52" s="241"/>
      <c r="E52" s="241"/>
      <c r="F52" s="241"/>
      <c r="G52" s="241"/>
      <c r="H52" s="241"/>
      <c r="I52" s="349"/>
      <c r="J52" s="350"/>
    </row>
    <row r="53" spans="1:10">
      <c r="A53" s="241"/>
      <c r="B53" s="241"/>
      <c r="C53" s="241"/>
      <c r="D53" s="241"/>
      <c r="E53" s="241"/>
      <c r="F53" s="241"/>
      <c r="G53" s="241"/>
      <c r="H53" s="241"/>
      <c r="I53" s="349"/>
      <c r="J53" s="350"/>
    </row>
    <row r="54" spans="1:10">
      <c r="A54" s="245"/>
      <c r="B54" s="241"/>
      <c r="C54" s="241"/>
      <c r="D54" s="241"/>
      <c r="E54" s="241"/>
      <c r="F54" s="241"/>
      <c r="G54" s="241"/>
      <c r="H54" s="241"/>
      <c r="I54" s="349"/>
      <c r="J54" s="350"/>
    </row>
    <row r="55" spans="1:10" s="212" customFormat="1">
      <c r="J55" s="265"/>
    </row>
    <row r="56" spans="1:10" s="212" customFormat="1">
      <c r="J56" s="265"/>
    </row>
    <row r="57" spans="1:10" s="212" customFormat="1">
      <c r="J57" s="265"/>
    </row>
    <row r="58" spans="1:10" s="212" customFormat="1">
      <c r="J58" s="265"/>
    </row>
    <row r="59" spans="1:10" s="212" customFormat="1">
      <c r="J59" s="265"/>
    </row>
    <row r="60" spans="1:10" s="212" customFormat="1">
      <c r="J60" s="265"/>
    </row>
    <row r="61" spans="1:10" s="212" customFormat="1">
      <c r="J61" s="265"/>
    </row>
    <row r="62" spans="1:10" s="212" customFormat="1">
      <c r="J62" s="265"/>
    </row>
    <row r="63" spans="1:10" s="212" customFormat="1">
      <c r="J63" s="265"/>
    </row>
    <row r="64" spans="1:10" s="212" customFormat="1">
      <c r="J64" s="265"/>
    </row>
    <row r="65" spans="10:10" s="212" customFormat="1">
      <c r="J65" s="265"/>
    </row>
    <row r="66" spans="10:10" s="212" customFormat="1">
      <c r="J66" s="265"/>
    </row>
    <row r="67" spans="10:10" s="212" customFormat="1">
      <c r="J67" s="265"/>
    </row>
    <row r="68" spans="10:10" s="212" customFormat="1">
      <c r="J68" s="265"/>
    </row>
    <row r="69" spans="10:10" s="212" customFormat="1">
      <c r="J69" s="265"/>
    </row>
    <row r="70" spans="10:10" s="212" customFormat="1">
      <c r="J70" s="265"/>
    </row>
    <row r="71" spans="10:10" s="212" customFormat="1">
      <c r="J71" s="265"/>
    </row>
    <row r="72" spans="10:10" s="212" customFormat="1">
      <c r="J72" s="265"/>
    </row>
    <row r="73" spans="10:10" s="212" customFormat="1">
      <c r="J73" s="265"/>
    </row>
    <row r="74" spans="10:10" s="212" customFormat="1">
      <c r="J74" s="265"/>
    </row>
    <row r="75" spans="10:10" s="212" customFormat="1">
      <c r="J75" s="265"/>
    </row>
    <row r="76" spans="10:10" s="212" customFormat="1">
      <c r="J76" s="265"/>
    </row>
    <row r="77" spans="10:10" s="212" customFormat="1">
      <c r="J77" s="265"/>
    </row>
    <row r="78" spans="10:10" s="212" customFormat="1">
      <c r="J78" s="265"/>
    </row>
    <row r="79" spans="10:10" s="212" customFormat="1">
      <c r="J79" s="265"/>
    </row>
    <row r="80" spans="10:10" s="212" customFormat="1">
      <c r="J80" s="265"/>
    </row>
    <row r="81" spans="10:10" s="212" customFormat="1">
      <c r="J81" s="265"/>
    </row>
    <row r="82" spans="10:10" s="212" customFormat="1">
      <c r="J82" s="265"/>
    </row>
    <row r="83" spans="10:10" s="212" customFormat="1">
      <c r="J83" s="265"/>
    </row>
    <row r="84" spans="10:10" s="212" customFormat="1">
      <c r="J84" s="265"/>
    </row>
    <row r="85" spans="10:10" s="212" customFormat="1">
      <c r="J85" s="265"/>
    </row>
    <row r="86" spans="10:10" s="212" customFormat="1">
      <c r="J86" s="265"/>
    </row>
    <row r="87" spans="10:10" s="212" customFormat="1">
      <c r="J87" s="265"/>
    </row>
    <row r="88" spans="10:10" s="212" customFormat="1">
      <c r="J88" s="265"/>
    </row>
    <row r="89" spans="10:10" s="212" customFormat="1">
      <c r="J89" s="265"/>
    </row>
    <row r="90" spans="10:10" s="212" customFormat="1">
      <c r="J90" s="265"/>
    </row>
    <row r="91" spans="10:10" s="212" customFormat="1">
      <c r="J91" s="265"/>
    </row>
    <row r="92" spans="10:10" s="212" customFormat="1">
      <c r="J92" s="265"/>
    </row>
    <row r="93" spans="10:10" s="212" customFormat="1">
      <c r="J93" s="265"/>
    </row>
    <row r="94" spans="10:10" s="212" customFormat="1">
      <c r="J94" s="265"/>
    </row>
    <row r="95" spans="10:10" s="212" customFormat="1">
      <c r="J95" s="265"/>
    </row>
    <row r="96" spans="10:10" s="212" customFormat="1">
      <c r="J96" s="265"/>
    </row>
    <row r="97" spans="10:10" s="212" customFormat="1">
      <c r="J97" s="265"/>
    </row>
    <row r="98" spans="10:10" s="212" customFormat="1">
      <c r="J98" s="265"/>
    </row>
    <row r="99" spans="10:10" s="212" customFormat="1">
      <c r="J99" s="265"/>
    </row>
    <row r="100" spans="10:10" s="212" customFormat="1">
      <c r="J100" s="265"/>
    </row>
    <row r="101" spans="10:10" s="212" customFormat="1">
      <c r="J101" s="265"/>
    </row>
    <row r="102" spans="10:10" s="212" customFormat="1">
      <c r="J102" s="265"/>
    </row>
    <row r="103" spans="10:10" s="212" customFormat="1">
      <c r="J103" s="265"/>
    </row>
    <row r="104" spans="10:10" s="212" customFormat="1">
      <c r="J104" s="265"/>
    </row>
    <row r="105" spans="10:10" s="212" customFormat="1">
      <c r="J105" s="265"/>
    </row>
    <row r="106" spans="10:10" s="212" customFormat="1">
      <c r="J106" s="265"/>
    </row>
    <row r="107" spans="10:10" s="212" customFormat="1">
      <c r="J107" s="265"/>
    </row>
    <row r="108" spans="10:10" s="212" customFormat="1">
      <c r="J108" s="265"/>
    </row>
    <row r="109" spans="10:10" s="212" customFormat="1">
      <c r="J109" s="265"/>
    </row>
    <row r="110" spans="10:10" s="212" customFormat="1">
      <c r="J110" s="265"/>
    </row>
    <row r="111" spans="10:10" s="212" customFormat="1">
      <c r="J111" s="265"/>
    </row>
    <row r="112" spans="10:10" s="212" customFormat="1">
      <c r="J112" s="265"/>
    </row>
    <row r="113" spans="10:10" s="212" customFormat="1">
      <c r="J113" s="265"/>
    </row>
    <row r="114" spans="10:10" s="212" customFormat="1">
      <c r="J114" s="265"/>
    </row>
    <row r="115" spans="10:10" s="212" customFormat="1">
      <c r="J115" s="265"/>
    </row>
    <row r="116" spans="10:10" s="212" customFormat="1">
      <c r="J116" s="265"/>
    </row>
    <row r="117" spans="10:10" s="212" customFormat="1">
      <c r="J117" s="265"/>
    </row>
    <row r="118" spans="10:10" s="212" customFormat="1">
      <c r="J118" s="265"/>
    </row>
    <row r="119" spans="10:10" s="212" customFormat="1">
      <c r="J119" s="265"/>
    </row>
    <row r="120" spans="10:10" s="212" customFormat="1">
      <c r="J120" s="265"/>
    </row>
    <row r="121" spans="10:10" s="212" customFormat="1">
      <c r="J121" s="265"/>
    </row>
    <row r="122" spans="10:10" s="212" customFormat="1">
      <c r="J122" s="265"/>
    </row>
    <row r="123" spans="10:10" s="212" customFormat="1">
      <c r="J123" s="265"/>
    </row>
    <row r="124" spans="10:10" s="212" customFormat="1">
      <c r="J124" s="265"/>
    </row>
    <row r="125" spans="10:10" s="212" customFormat="1">
      <c r="J125" s="265"/>
    </row>
    <row r="126" spans="10:10" s="212" customFormat="1">
      <c r="J126" s="265"/>
    </row>
    <row r="127" spans="10:10" s="212" customFormat="1">
      <c r="J127" s="265"/>
    </row>
    <row r="128" spans="10:10" s="212" customFormat="1">
      <c r="J128" s="265"/>
    </row>
    <row r="129" spans="10:10" s="212" customFormat="1">
      <c r="J129" s="265"/>
    </row>
    <row r="130" spans="10:10" s="212" customFormat="1">
      <c r="J130" s="265"/>
    </row>
    <row r="131" spans="10:10" s="212" customFormat="1">
      <c r="J131" s="265"/>
    </row>
    <row r="132" spans="10:10" s="212" customFormat="1">
      <c r="J132" s="265"/>
    </row>
    <row r="133" spans="10:10" s="212" customFormat="1">
      <c r="J133" s="265"/>
    </row>
    <row r="134" spans="10:10" s="212" customFormat="1">
      <c r="J134" s="265"/>
    </row>
    <row r="135" spans="10:10" s="212" customFormat="1">
      <c r="J135" s="265"/>
    </row>
    <row r="136" spans="10:10" s="212" customFormat="1">
      <c r="J136" s="265"/>
    </row>
    <row r="137" spans="10:10" s="212" customFormat="1">
      <c r="J137" s="265"/>
    </row>
    <row r="138" spans="10:10" s="212" customFormat="1">
      <c r="J138" s="265"/>
    </row>
    <row r="139" spans="10:10" s="212" customFormat="1">
      <c r="J139" s="265"/>
    </row>
    <row r="140" spans="10:10" s="212" customFormat="1">
      <c r="J140" s="265"/>
    </row>
    <row r="141" spans="10:10" s="212" customFormat="1">
      <c r="J141" s="265"/>
    </row>
    <row r="142" spans="10:10" s="212" customFormat="1">
      <c r="J142" s="265"/>
    </row>
    <row r="143" spans="10:10" s="212" customFormat="1">
      <c r="J143" s="265"/>
    </row>
    <row r="144" spans="10:10" s="212" customFormat="1">
      <c r="J144" s="265"/>
    </row>
    <row r="145" spans="10:10" s="212" customFormat="1">
      <c r="J145" s="265"/>
    </row>
    <row r="146" spans="10:10" s="212" customFormat="1">
      <c r="J146" s="265"/>
    </row>
    <row r="147" spans="10:10" s="212" customFormat="1">
      <c r="J147" s="265"/>
    </row>
    <row r="148" spans="10:10" s="212" customFormat="1">
      <c r="J148" s="265"/>
    </row>
    <row r="149" spans="10:10" s="212" customFormat="1">
      <c r="J149" s="265"/>
    </row>
    <row r="150" spans="10:10" s="212" customFormat="1">
      <c r="J150" s="265"/>
    </row>
    <row r="151" spans="10:10" s="212" customFormat="1">
      <c r="J151" s="265"/>
    </row>
    <row r="152" spans="10:10" s="212" customFormat="1">
      <c r="J152" s="265"/>
    </row>
    <row r="153" spans="10:10" s="212" customFormat="1">
      <c r="J153" s="265"/>
    </row>
    <row r="154" spans="10:10" s="212" customFormat="1">
      <c r="J154" s="265"/>
    </row>
    <row r="155" spans="10:10" s="212" customFormat="1">
      <c r="J155" s="265"/>
    </row>
    <row r="156" spans="10:10" s="212" customFormat="1">
      <c r="J156" s="265"/>
    </row>
    <row r="157" spans="10:10" s="212" customFormat="1">
      <c r="J157" s="265"/>
    </row>
    <row r="158" spans="10:10" s="212" customFormat="1">
      <c r="J158" s="265"/>
    </row>
    <row r="159" spans="10:10" s="212" customFormat="1">
      <c r="J159" s="265"/>
    </row>
    <row r="160" spans="10:10" s="212" customFormat="1">
      <c r="J160" s="265"/>
    </row>
    <row r="161" spans="10:10" s="212" customFormat="1">
      <c r="J161" s="265"/>
    </row>
    <row r="162" spans="10:10" s="212" customFormat="1">
      <c r="J162" s="265"/>
    </row>
    <row r="163" spans="10:10" s="212" customFormat="1">
      <c r="J163" s="265"/>
    </row>
    <row r="164" spans="10:10" s="212" customFormat="1">
      <c r="J164" s="265"/>
    </row>
    <row r="165" spans="10:10" s="212" customFormat="1">
      <c r="J165" s="265"/>
    </row>
    <row r="166" spans="10:10" s="212" customFormat="1">
      <c r="J166" s="265"/>
    </row>
    <row r="167" spans="10:10" s="212" customFormat="1">
      <c r="J167" s="265"/>
    </row>
    <row r="168" spans="10:10" s="212" customFormat="1">
      <c r="J168" s="265"/>
    </row>
    <row r="169" spans="10:10" s="212" customFormat="1">
      <c r="J169" s="265"/>
    </row>
    <row r="170" spans="10:10" s="212" customFormat="1">
      <c r="J170" s="265"/>
    </row>
    <row r="171" spans="10:10" s="212" customFormat="1">
      <c r="J171" s="265"/>
    </row>
    <row r="172" spans="10:10" s="212" customFormat="1">
      <c r="J172" s="265"/>
    </row>
    <row r="173" spans="10:10" s="212" customFormat="1">
      <c r="J173" s="265"/>
    </row>
    <row r="174" spans="10:10" s="212" customFormat="1">
      <c r="J174" s="265"/>
    </row>
    <row r="175" spans="10:10" s="212" customFormat="1">
      <c r="J175" s="265"/>
    </row>
    <row r="176" spans="10:10" s="212" customFormat="1">
      <c r="J176" s="265"/>
    </row>
    <row r="177" spans="10:10" s="212" customFormat="1">
      <c r="J177" s="265"/>
    </row>
    <row r="178" spans="10:10" s="212" customFormat="1">
      <c r="J178" s="265"/>
    </row>
    <row r="179" spans="10:10" s="212" customFormat="1">
      <c r="J179" s="265"/>
    </row>
    <row r="180" spans="10:10" s="212" customFormat="1">
      <c r="J180" s="265"/>
    </row>
    <row r="181" spans="10:10" s="212" customFormat="1">
      <c r="J181" s="265"/>
    </row>
    <row r="182" spans="10:10" s="212" customFormat="1">
      <c r="J182" s="265"/>
    </row>
    <row r="183" spans="10:10" s="212" customFormat="1">
      <c r="J183" s="265"/>
    </row>
    <row r="184" spans="10:10" s="212" customFormat="1">
      <c r="J184" s="265"/>
    </row>
    <row r="185" spans="10:10" s="212" customFormat="1">
      <c r="J185" s="265"/>
    </row>
    <row r="186" spans="10:10" s="212" customFormat="1">
      <c r="J186" s="265"/>
    </row>
    <row r="187" spans="10:10" s="212" customFormat="1">
      <c r="J187" s="265"/>
    </row>
    <row r="188" spans="10:10" s="212" customFormat="1">
      <c r="J188" s="265"/>
    </row>
    <row r="189" spans="10:10" s="212" customFormat="1">
      <c r="J189" s="265"/>
    </row>
    <row r="190" spans="10:10" s="212" customFormat="1">
      <c r="J190" s="265"/>
    </row>
    <row r="191" spans="10:10" s="212" customFormat="1">
      <c r="J191" s="265"/>
    </row>
    <row r="192" spans="10:10" s="212" customFormat="1">
      <c r="J192" s="265"/>
    </row>
    <row r="193" spans="10:10" s="212" customFormat="1">
      <c r="J193" s="265"/>
    </row>
    <row r="194" spans="10:10" s="212" customFormat="1">
      <c r="J194" s="265"/>
    </row>
    <row r="195" spans="10:10" s="212" customFormat="1">
      <c r="J195" s="265"/>
    </row>
    <row r="196" spans="10:10" s="212" customFormat="1">
      <c r="J196" s="265"/>
    </row>
    <row r="197" spans="10:10" s="212" customFormat="1">
      <c r="J197" s="265"/>
    </row>
    <row r="198" spans="10:10" s="212" customFormat="1">
      <c r="J198" s="265"/>
    </row>
    <row r="199" spans="10:10" s="212" customFormat="1">
      <c r="J199" s="265"/>
    </row>
    <row r="200" spans="10:10" s="212" customFormat="1">
      <c r="J200" s="265"/>
    </row>
    <row r="201" spans="10:10" s="212" customFormat="1">
      <c r="J201" s="265"/>
    </row>
    <row r="202" spans="10:10" s="212" customFormat="1">
      <c r="J202" s="265"/>
    </row>
    <row r="203" spans="10:10" s="212" customFormat="1">
      <c r="J203" s="265"/>
    </row>
    <row r="204" spans="10:10" s="212" customFormat="1">
      <c r="J204" s="265"/>
    </row>
    <row r="205" spans="10:10" s="212" customFormat="1">
      <c r="J205" s="265"/>
    </row>
    <row r="206" spans="10:10" s="212" customFormat="1">
      <c r="J206" s="265"/>
    </row>
    <row r="207" spans="10:10" s="212" customFormat="1">
      <c r="J207" s="265"/>
    </row>
    <row r="208" spans="10:10" s="212" customFormat="1">
      <c r="J208" s="265"/>
    </row>
    <row r="209" spans="10:10" s="212" customFormat="1">
      <c r="J209" s="265"/>
    </row>
    <row r="210" spans="10:10" s="212" customFormat="1">
      <c r="J210" s="265"/>
    </row>
    <row r="211" spans="10:10" s="212" customFormat="1">
      <c r="J211" s="265"/>
    </row>
    <row r="212" spans="10:10" s="212" customFormat="1">
      <c r="J212" s="265"/>
    </row>
    <row r="213" spans="10:10" s="212" customFormat="1">
      <c r="J213" s="265"/>
    </row>
    <row r="214" spans="10:10" s="212" customFormat="1">
      <c r="J214" s="265"/>
    </row>
    <row r="215" spans="10:10" s="212" customFormat="1">
      <c r="J215" s="265"/>
    </row>
    <row r="216" spans="10:10" s="212" customFormat="1">
      <c r="J216" s="265"/>
    </row>
    <row r="217" spans="10:10" s="212" customFormat="1">
      <c r="J217" s="265"/>
    </row>
    <row r="218" spans="10:10" s="212" customFormat="1">
      <c r="J218" s="265"/>
    </row>
    <row r="219" spans="10:10" s="212" customFormat="1">
      <c r="J219" s="265"/>
    </row>
    <row r="220" spans="10:10" s="212" customFormat="1">
      <c r="J220" s="265"/>
    </row>
    <row r="221" spans="10:10" s="212" customFormat="1">
      <c r="J221" s="265"/>
    </row>
    <row r="222" spans="10:10" s="212" customFormat="1">
      <c r="J222" s="265"/>
    </row>
    <row r="223" spans="10:10" s="212" customFormat="1">
      <c r="J223" s="265"/>
    </row>
    <row r="224" spans="10:10" s="212" customFormat="1">
      <c r="J224" s="265"/>
    </row>
    <row r="225" spans="10:10" s="212" customFormat="1">
      <c r="J225" s="265"/>
    </row>
    <row r="226" spans="10:10" s="212" customFormat="1">
      <c r="J226" s="265"/>
    </row>
    <row r="227" spans="10:10" s="212" customFormat="1">
      <c r="J227" s="265"/>
    </row>
    <row r="228" spans="10:10" s="212" customFormat="1">
      <c r="J228" s="265"/>
    </row>
    <row r="229" spans="10:10" s="212" customFormat="1">
      <c r="J229" s="265"/>
    </row>
    <row r="230" spans="10:10" s="212" customFormat="1">
      <c r="J230" s="265"/>
    </row>
    <row r="231" spans="10:10" s="212" customFormat="1">
      <c r="J231" s="265"/>
    </row>
    <row r="232" spans="10:10" s="212" customFormat="1">
      <c r="J232" s="265"/>
    </row>
    <row r="233" spans="10:10" s="212" customFormat="1">
      <c r="J233" s="265"/>
    </row>
    <row r="234" spans="10:10" s="212" customFormat="1">
      <c r="J234" s="265"/>
    </row>
    <row r="235" spans="10:10" s="212" customFormat="1">
      <c r="J235" s="265"/>
    </row>
    <row r="236" spans="10:10" s="212" customFormat="1">
      <c r="J236" s="265"/>
    </row>
    <row r="237" spans="10:10" s="212" customFormat="1">
      <c r="J237" s="265"/>
    </row>
    <row r="238" spans="10:10" s="212" customFormat="1">
      <c r="J238" s="265"/>
    </row>
    <row r="239" spans="10:10" s="212" customFormat="1">
      <c r="J239" s="265"/>
    </row>
    <row r="240" spans="10:10" s="212" customFormat="1">
      <c r="J240" s="265"/>
    </row>
    <row r="241" spans="10:10" s="212" customFormat="1">
      <c r="J241" s="265"/>
    </row>
    <row r="242" spans="10:10" s="212" customFormat="1">
      <c r="J242" s="265"/>
    </row>
    <row r="243" spans="10:10" s="212" customFormat="1">
      <c r="J243" s="265"/>
    </row>
    <row r="244" spans="10:10" s="212" customFormat="1">
      <c r="J244" s="265"/>
    </row>
    <row r="245" spans="10:10" s="212" customFormat="1">
      <c r="J245" s="265"/>
    </row>
    <row r="246" spans="10:10" s="212" customFormat="1">
      <c r="J246" s="265"/>
    </row>
    <row r="247" spans="10:10" s="212" customFormat="1">
      <c r="J247" s="265"/>
    </row>
    <row r="248" spans="10:10" s="212" customFormat="1">
      <c r="J248" s="265"/>
    </row>
    <row r="249" spans="10:10" s="212" customFormat="1">
      <c r="J249" s="265"/>
    </row>
    <row r="250" spans="10:10" s="212" customFormat="1">
      <c r="J250" s="265"/>
    </row>
    <row r="251" spans="10:10" s="212" customFormat="1">
      <c r="J251" s="265"/>
    </row>
    <row r="252" spans="10:10" s="212" customFormat="1">
      <c r="J252" s="265"/>
    </row>
    <row r="253" spans="10:10" s="212" customFormat="1">
      <c r="J253" s="265"/>
    </row>
    <row r="254" spans="10:10" s="212" customFormat="1">
      <c r="J254" s="265"/>
    </row>
    <row r="255" spans="10:10" s="212" customFormat="1">
      <c r="J255" s="265"/>
    </row>
    <row r="256" spans="10:10" s="212" customFormat="1">
      <c r="J256" s="265"/>
    </row>
    <row r="257" spans="10:10" s="212" customFormat="1">
      <c r="J257" s="265"/>
    </row>
    <row r="258" spans="10:10" s="212" customFormat="1">
      <c r="J258" s="265"/>
    </row>
    <row r="259" spans="10:10" s="212" customFormat="1">
      <c r="J259" s="265"/>
    </row>
    <row r="260" spans="10:10" s="212" customFormat="1">
      <c r="J260" s="265"/>
    </row>
    <row r="261" spans="10:10" s="212" customFormat="1">
      <c r="J261" s="265"/>
    </row>
    <row r="262" spans="10:10" s="212" customFormat="1">
      <c r="J262" s="265"/>
    </row>
    <row r="263" spans="10:10" s="212" customFormat="1">
      <c r="J263" s="265"/>
    </row>
    <row r="264" spans="10:10" s="212" customFormat="1">
      <c r="J264" s="265"/>
    </row>
    <row r="265" spans="10:10" s="212" customFormat="1">
      <c r="J265" s="265"/>
    </row>
    <row r="266" spans="10:10" s="212" customFormat="1">
      <c r="J266" s="265"/>
    </row>
    <row r="267" spans="10:10" s="212" customFormat="1">
      <c r="J267" s="265"/>
    </row>
    <row r="268" spans="10:10" s="212" customFormat="1">
      <c r="J268" s="265"/>
    </row>
    <row r="269" spans="10:10" s="212" customFormat="1">
      <c r="J269" s="265"/>
    </row>
    <row r="270" spans="10:10" s="212" customFormat="1">
      <c r="J270" s="265"/>
    </row>
    <row r="271" spans="10:10" s="212" customFormat="1">
      <c r="J271" s="265"/>
    </row>
    <row r="272" spans="10:10" s="212" customFormat="1">
      <c r="J272" s="265"/>
    </row>
    <row r="273" spans="10:10" s="212" customFormat="1">
      <c r="J273" s="265"/>
    </row>
    <row r="274" spans="10:10" s="212" customFormat="1">
      <c r="J274" s="265"/>
    </row>
    <row r="275" spans="10:10" s="212" customFormat="1">
      <c r="J275" s="265"/>
    </row>
    <row r="276" spans="10:10" s="212" customFormat="1">
      <c r="J276" s="265"/>
    </row>
    <row r="277" spans="10:10" s="212" customFormat="1">
      <c r="J277" s="265"/>
    </row>
    <row r="278" spans="10:10" s="212" customFormat="1">
      <c r="J278" s="265"/>
    </row>
    <row r="279" spans="10:10" s="212" customFormat="1">
      <c r="J279" s="265"/>
    </row>
    <row r="280" spans="10:10" s="212" customFormat="1">
      <c r="J280" s="265"/>
    </row>
    <row r="281" spans="10:10" s="212" customFormat="1">
      <c r="J281" s="265"/>
    </row>
    <row r="282" spans="10:10" s="212" customFormat="1">
      <c r="J282" s="265"/>
    </row>
    <row r="283" spans="10:10" s="212" customFormat="1">
      <c r="J283" s="265"/>
    </row>
    <row r="284" spans="10:10" s="212" customFormat="1">
      <c r="J284" s="265"/>
    </row>
    <row r="285" spans="10:10" s="212" customFormat="1">
      <c r="J285" s="265"/>
    </row>
    <row r="286" spans="10:10" s="212" customFormat="1">
      <c r="J286" s="265"/>
    </row>
    <row r="287" spans="10:10" s="212" customFormat="1">
      <c r="J287" s="265"/>
    </row>
    <row r="288" spans="10:10" s="212" customFormat="1">
      <c r="J288" s="265"/>
    </row>
    <row r="289" spans="10:10" s="212" customFormat="1">
      <c r="J289" s="265"/>
    </row>
    <row r="290" spans="10:10" s="212" customFormat="1">
      <c r="J290" s="265"/>
    </row>
    <row r="291" spans="10:10" s="212" customFormat="1">
      <c r="J291" s="265"/>
    </row>
    <row r="292" spans="10:10" s="212" customFormat="1">
      <c r="J292" s="265"/>
    </row>
    <row r="293" spans="10:10" s="212" customFormat="1">
      <c r="J293" s="265"/>
    </row>
    <row r="294" spans="10:10" s="212" customFormat="1">
      <c r="J294" s="265"/>
    </row>
    <row r="295" spans="10:10" s="212" customFormat="1">
      <c r="J295" s="265"/>
    </row>
    <row r="296" spans="10:10" s="212" customFormat="1">
      <c r="J296" s="265"/>
    </row>
    <row r="297" spans="10:10" s="212" customFormat="1">
      <c r="J297" s="265"/>
    </row>
    <row r="298" spans="10:10" s="212" customFormat="1">
      <c r="J298" s="265"/>
    </row>
    <row r="299" spans="10:10" s="212" customFormat="1">
      <c r="J299" s="265"/>
    </row>
    <row r="300" spans="10:10" s="212" customFormat="1">
      <c r="J300" s="265"/>
    </row>
    <row r="301" spans="10:10" s="212" customFormat="1">
      <c r="J301" s="265"/>
    </row>
    <row r="302" spans="10:10" s="212" customFormat="1">
      <c r="J302" s="265"/>
    </row>
    <row r="303" spans="10:10" s="212" customFormat="1">
      <c r="J303" s="265"/>
    </row>
    <row r="304" spans="10:10" s="212" customFormat="1">
      <c r="J304" s="265"/>
    </row>
    <row r="305" spans="10:10" s="212" customFormat="1">
      <c r="J305" s="265"/>
    </row>
    <row r="306" spans="10:10" s="212" customFormat="1">
      <c r="J306" s="265"/>
    </row>
    <row r="307" spans="10:10" s="212" customFormat="1">
      <c r="J307" s="265"/>
    </row>
    <row r="308" spans="10:10" s="212" customFormat="1">
      <c r="J308" s="265"/>
    </row>
    <row r="309" spans="10:10" s="212" customFormat="1">
      <c r="J309" s="265"/>
    </row>
    <row r="310" spans="10:10" s="212" customFormat="1">
      <c r="J310" s="265"/>
    </row>
    <row r="311" spans="10:10" s="212" customFormat="1">
      <c r="J311" s="265"/>
    </row>
    <row r="312" spans="10:10" s="212" customFormat="1">
      <c r="J312" s="265"/>
    </row>
    <row r="313" spans="10:10" s="212" customFormat="1">
      <c r="J313" s="265"/>
    </row>
    <row r="314" spans="10:10" s="212" customFormat="1">
      <c r="J314" s="265"/>
    </row>
    <row r="315" spans="10:10" s="212" customFormat="1">
      <c r="J315" s="265"/>
    </row>
    <row r="316" spans="10:10" s="212" customFormat="1">
      <c r="J316" s="265"/>
    </row>
    <row r="317" spans="10:10" s="212" customFormat="1">
      <c r="J317" s="265"/>
    </row>
    <row r="318" spans="10:10" s="212" customFormat="1">
      <c r="J318" s="265"/>
    </row>
    <row r="319" spans="10:10" s="212" customFormat="1">
      <c r="J319" s="265"/>
    </row>
    <row r="320" spans="10:10" s="212" customFormat="1">
      <c r="J320" s="265"/>
    </row>
    <row r="321" spans="10:10" s="212" customFormat="1">
      <c r="J321" s="265"/>
    </row>
    <row r="322" spans="10:10" s="212" customFormat="1">
      <c r="J322" s="265"/>
    </row>
    <row r="323" spans="10:10" s="212" customFormat="1">
      <c r="J323" s="265"/>
    </row>
    <row r="324" spans="10:10" s="212" customFormat="1">
      <c r="J324" s="265"/>
    </row>
    <row r="325" spans="10:10" s="212" customFormat="1">
      <c r="J325" s="265"/>
    </row>
    <row r="326" spans="10:10" s="212" customFormat="1">
      <c r="J326" s="265"/>
    </row>
    <row r="327" spans="10:10" s="212" customFormat="1">
      <c r="J327" s="265"/>
    </row>
    <row r="328" spans="10:10" s="212" customFormat="1">
      <c r="J328" s="265"/>
    </row>
    <row r="329" spans="10:10" s="212" customFormat="1">
      <c r="J329" s="265"/>
    </row>
    <row r="330" spans="10:10" s="212" customFormat="1">
      <c r="J330" s="265"/>
    </row>
    <row r="331" spans="10:10" s="212" customFormat="1">
      <c r="J331" s="265"/>
    </row>
    <row r="332" spans="10:10" s="212" customFormat="1">
      <c r="J332" s="265"/>
    </row>
    <row r="333" spans="10:10" s="212" customFormat="1">
      <c r="J333" s="265"/>
    </row>
    <row r="334" spans="10:10" s="212" customFormat="1">
      <c r="J334" s="265"/>
    </row>
    <row r="335" spans="10:10" s="212" customFormat="1">
      <c r="J335" s="265"/>
    </row>
    <row r="336" spans="10:10" s="212" customFormat="1">
      <c r="J336" s="265"/>
    </row>
    <row r="337" spans="10:10" s="212" customFormat="1">
      <c r="J337" s="265"/>
    </row>
    <row r="338" spans="10:10" s="212" customFormat="1">
      <c r="J338" s="265"/>
    </row>
    <row r="339" spans="10:10" s="212" customFormat="1">
      <c r="J339" s="265"/>
    </row>
    <row r="340" spans="10:10" s="212" customFormat="1">
      <c r="J340" s="265"/>
    </row>
    <row r="341" spans="10:10" s="212" customFormat="1">
      <c r="J341" s="265"/>
    </row>
    <row r="342" spans="10:10" s="212" customFormat="1">
      <c r="J342" s="265"/>
    </row>
    <row r="343" spans="10:10" s="212" customFormat="1">
      <c r="J343" s="265"/>
    </row>
    <row r="344" spans="10:10" s="212" customFormat="1">
      <c r="J344" s="265"/>
    </row>
    <row r="345" spans="10:10" s="212" customFormat="1">
      <c r="J345" s="265"/>
    </row>
    <row r="346" spans="10:10" s="212" customFormat="1">
      <c r="J346" s="265"/>
    </row>
    <row r="347" spans="10:10" s="212" customFormat="1">
      <c r="J347" s="265"/>
    </row>
    <row r="348" spans="10:10" s="212" customFormat="1">
      <c r="J348" s="265"/>
    </row>
    <row r="349" spans="10:10" s="212" customFormat="1">
      <c r="J349" s="265"/>
    </row>
    <row r="350" spans="10:10" s="212" customFormat="1">
      <c r="J350" s="265"/>
    </row>
    <row r="351" spans="10:10" s="212" customFormat="1">
      <c r="J351" s="265"/>
    </row>
    <row r="352" spans="10:10" s="212" customFormat="1">
      <c r="J352" s="265"/>
    </row>
    <row r="353" spans="10:10" s="212" customFormat="1">
      <c r="J353" s="265"/>
    </row>
    <row r="354" spans="10:10" s="212" customFormat="1">
      <c r="J354" s="265"/>
    </row>
    <row r="355" spans="10:10" s="212" customFormat="1">
      <c r="J355" s="265"/>
    </row>
    <row r="356" spans="10:10" s="212" customFormat="1">
      <c r="J356" s="265"/>
    </row>
    <row r="357" spans="10:10" s="212" customFormat="1">
      <c r="J357" s="265"/>
    </row>
    <row r="358" spans="10:10" s="212" customFormat="1">
      <c r="J358" s="265"/>
    </row>
    <row r="359" spans="10:10" s="212" customFormat="1">
      <c r="J359" s="265"/>
    </row>
    <row r="360" spans="10:10" s="212" customFormat="1">
      <c r="J360" s="265"/>
    </row>
    <row r="361" spans="10:10" s="212" customFormat="1">
      <c r="J361" s="265"/>
    </row>
    <row r="362" spans="10:10" s="212" customFormat="1">
      <c r="J362" s="265"/>
    </row>
    <row r="363" spans="10:10" s="212" customFormat="1">
      <c r="J363" s="265"/>
    </row>
    <row r="364" spans="10:10" s="212" customFormat="1">
      <c r="J364" s="265"/>
    </row>
    <row r="365" spans="10:10" s="212" customFormat="1">
      <c r="J365" s="265"/>
    </row>
    <row r="366" spans="10:10" s="212" customFormat="1">
      <c r="J366" s="265"/>
    </row>
    <row r="367" spans="10:10" s="212" customFormat="1">
      <c r="J367" s="265"/>
    </row>
    <row r="368" spans="10:10" s="212" customFormat="1">
      <c r="J368" s="265"/>
    </row>
    <row r="369" spans="10:10" s="212" customFormat="1">
      <c r="J369" s="265"/>
    </row>
    <row r="370" spans="10:10" s="212" customFormat="1">
      <c r="J370" s="265"/>
    </row>
    <row r="371" spans="10:10" s="212" customFormat="1">
      <c r="J371" s="265"/>
    </row>
    <row r="372" spans="10:10" s="212" customFormat="1">
      <c r="J372" s="265"/>
    </row>
    <row r="373" spans="10:10" s="212" customFormat="1">
      <c r="J373" s="265"/>
    </row>
    <row r="374" spans="10:10" s="212" customFormat="1">
      <c r="J374" s="265"/>
    </row>
    <row r="375" spans="10:10" s="212" customFormat="1">
      <c r="J375" s="265"/>
    </row>
    <row r="376" spans="10:10" s="212" customFormat="1">
      <c r="J376" s="265"/>
    </row>
    <row r="377" spans="10:10" s="212" customFormat="1">
      <c r="J377" s="265"/>
    </row>
    <row r="378" spans="10:10" s="212" customFormat="1">
      <c r="J378" s="265"/>
    </row>
    <row r="379" spans="10:10" s="212" customFormat="1">
      <c r="J379" s="265"/>
    </row>
    <row r="380" spans="10:10" s="212" customFormat="1">
      <c r="J380" s="265"/>
    </row>
    <row r="381" spans="10:10" s="212" customFormat="1">
      <c r="J381" s="265"/>
    </row>
    <row r="382" spans="10:10" s="212" customFormat="1">
      <c r="J382" s="265"/>
    </row>
    <row r="383" spans="10:10" s="212" customFormat="1">
      <c r="J383" s="265"/>
    </row>
    <row r="384" spans="10:10" s="212" customFormat="1">
      <c r="J384" s="265"/>
    </row>
    <row r="385" spans="10:10" s="212" customFormat="1">
      <c r="J385" s="265"/>
    </row>
    <row r="386" spans="10:10" s="212" customFormat="1">
      <c r="J386" s="265"/>
    </row>
    <row r="387" spans="10:10" s="212" customFormat="1">
      <c r="J387" s="265"/>
    </row>
    <row r="388" spans="10:10" s="212" customFormat="1">
      <c r="J388" s="265"/>
    </row>
    <row r="389" spans="10:10" s="212" customFormat="1">
      <c r="J389" s="265"/>
    </row>
    <row r="390" spans="10:10" s="212" customFormat="1">
      <c r="J390" s="265"/>
    </row>
    <row r="391" spans="10:10" s="212" customFormat="1">
      <c r="J391" s="265"/>
    </row>
    <row r="392" spans="10:10" s="212" customFormat="1">
      <c r="J392" s="265"/>
    </row>
    <row r="393" spans="10:10" s="212" customFormat="1">
      <c r="J393" s="265"/>
    </row>
    <row r="394" spans="10:10" s="212" customFormat="1">
      <c r="J394" s="265"/>
    </row>
    <row r="395" spans="10:10" s="212" customFormat="1">
      <c r="J395" s="265"/>
    </row>
    <row r="396" spans="10:10" s="212" customFormat="1">
      <c r="J396" s="265"/>
    </row>
    <row r="397" spans="10:10" s="212" customFormat="1">
      <c r="J397" s="265"/>
    </row>
    <row r="398" spans="10:10" s="212" customFormat="1">
      <c r="J398" s="265"/>
    </row>
    <row r="399" spans="10:10" s="212" customFormat="1">
      <c r="J399" s="265"/>
    </row>
    <row r="400" spans="10:10" s="212" customFormat="1">
      <c r="J400" s="265"/>
    </row>
    <row r="401" spans="10:10" s="212" customFormat="1">
      <c r="J401" s="265"/>
    </row>
    <row r="402" spans="10:10" s="212" customFormat="1">
      <c r="J402" s="265"/>
    </row>
    <row r="403" spans="10:10" s="212" customFormat="1">
      <c r="J403" s="265"/>
    </row>
    <row r="404" spans="10:10" s="212" customFormat="1">
      <c r="J404" s="265"/>
    </row>
    <row r="405" spans="10:10" s="212" customFormat="1">
      <c r="J405" s="265"/>
    </row>
    <row r="406" spans="10:10" s="212" customFormat="1">
      <c r="J406" s="265"/>
    </row>
    <row r="407" spans="10:10" s="212" customFormat="1">
      <c r="J407" s="265"/>
    </row>
    <row r="408" spans="10:10" s="212" customFormat="1">
      <c r="J408" s="265"/>
    </row>
    <row r="409" spans="10:10" s="212" customFormat="1">
      <c r="J409" s="265"/>
    </row>
    <row r="410" spans="10:10" s="212" customFormat="1">
      <c r="J410" s="265"/>
    </row>
    <row r="411" spans="10:10" s="212" customFormat="1">
      <c r="J411" s="265"/>
    </row>
    <row r="412" spans="10:10" s="212" customFormat="1">
      <c r="J412" s="265"/>
    </row>
    <row r="413" spans="10:10" s="212" customFormat="1">
      <c r="J413" s="265"/>
    </row>
    <row r="414" spans="10:10" s="212" customFormat="1">
      <c r="J414" s="265"/>
    </row>
    <row r="415" spans="10:10" s="212" customFormat="1">
      <c r="J415" s="265"/>
    </row>
    <row r="416" spans="10:10" s="212" customFormat="1">
      <c r="J416" s="265"/>
    </row>
    <row r="417" spans="10:10" s="212" customFormat="1">
      <c r="J417" s="265"/>
    </row>
    <row r="418" spans="10:10" s="212" customFormat="1">
      <c r="J418" s="265"/>
    </row>
    <row r="419" spans="10:10" s="212" customFormat="1">
      <c r="J419" s="265"/>
    </row>
    <row r="420" spans="10:10" s="212" customFormat="1">
      <c r="J420" s="265"/>
    </row>
    <row r="421" spans="10:10" s="212" customFormat="1">
      <c r="J421" s="265"/>
    </row>
    <row r="422" spans="10:10" s="212" customFormat="1">
      <c r="J422" s="265"/>
    </row>
    <row r="423" spans="10:10" s="212" customFormat="1">
      <c r="J423" s="265"/>
    </row>
    <row r="424" spans="10:10" s="212" customFormat="1">
      <c r="J424" s="265"/>
    </row>
    <row r="425" spans="10:10" s="212" customFormat="1">
      <c r="J425" s="265"/>
    </row>
    <row r="426" spans="10:10" s="212" customFormat="1">
      <c r="J426" s="265"/>
    </row>
    <row r="427" spans="10:10" s="212" customFormat="1">
      <c r="J427" s="265"/>
    </row>
    <row r="428" spans="10:10" s="212" customFormat="1">
      <c r="J428" s="265"/>
    </row>
    <row r="429" spans="10:10" s="212" customFormat="1">
      <c r="J429" s="265"/>
    </row>
    <row r="430" spans="10:10" s="212" customFormat="1">
      <c r="J430" s="265"/>
    </row>
    <row r="431" spans="10:10" s="212" customFormat="1">
      <c r="J431" s="265"/>
    </row>
    <row r="432" spans="10:10" s="212" customFormat="1">
      <c r="J432" s="265"/>
    </row>
    <row r="433" spans="10:10" s="212" customFormat="1">
      <c r="J433" s="265"/>
    </row>
    <row r="434" spans="10:10" s="212" customFormat="1">
      <c r="J434" s="265"/>
    </row>
    <row r="435" spans="10:10" s="212" customFormat="1">
      <c r="J435" s="265"/>
    </row>
    <row r="436" spans="10:10" s="212" customFormat="1">
      <c r="J436" s="265"/>
    </row>
    <row r="437" spans="10:10" s="212" customFormat="1">
      <c r="J437" s="265"/>
    </row>
    <row r="438" spans="10:10" s="212" customFormat="1">
      <c r="J438" s="265"/>
    </row>
    <row r="439" spans="10:10" s="212" customFormat="1">
      <c r="J439" s="265"/>
    </row>
    <row r="440" spans="10:10" s="212" customFormat="1">
      <c r="J440" s="265"/>
    </row>
    <row r="441" spans="10:10" s="212" customFormat="1">
      <c r="J441" s="265"/>
    </row>
    <row r="442" spans="10:10" s="212" customFormat="1">
      <c r="J442" s="265"/>
    </row>
    <row r="443" spans="10:10" s="212" customFormat="1">
      <c r="J443" s="265"/>
    </row>
    <row r="444" spans="10:10" s="212" customFormat="1">
      <c r="J444" s="265"/>
    </row>
    <row r="445" spans="10:10" s="212" customFormat="1">
      <c r="J445" s="265"/>
    </row>
    <row r="446" spans="10:10" s="212" customFormat="1">
      <c r="J446" s="265"/>
    </row>
    <row r="447" spans="10:10" s="212" customFormat="1">
      <c r="J447" s="265"/>
    </row>
    <row r="448" spans="10:10" s="212" customFormat="1">
      <c r="J448" s="265"/>
    </row>
    <row r="449" spans="10:10" s="212" customFormat="1">
      <c r="J449" s="265"/>
    </row>
    <row r="450" spans="10:10" s="212" customFormat="1">
      <c r="J450" s="265"/>
    </row>
    <row r="451" spans="10:10" s="212" customFormat="1">
      <c r="J451" s="265"/>
    </row>
    <row r="452" spans="10:10" s="212" customFormat="1">
      <c r="J452" s="265"/>
    </row>
    <row r="453" spans="10:10" s="212" customFormat="1">
      <c r="J453" s="265"/>
    </row>
    <row r="454" spans="10:10" s="212" customFormat="1">
      <c r="J454" s="265"/>
    </row>
    <row r="455" spans="10:10" s="212" customFormat="1">
      <c r="J455" s="265"/>
    </row>
    <row r="456" spans="10:10" s="212" customFormat="1">
      <c r="J456" s="265"/>
    </row>
    <row r="457" spans="10:10" s="212" customFormat="1">
      <c r="J457" s="265"/>
    </row>
    <row r="458" spans="10:10" s="212" customFormat="1">
      <c r="J458" s="265"/>
    </row>
    <row r="459" spans="10:10" s="212" customFormat="1">
      <c r="J459" s="265"/>
    </row>
    <row r="460" spans="10:10" s="212" customFormat="1">
      <c r="J460" s="265"/>
    </row>
    <row r="461" spans="10:10" s="212" customFormat="1">
      <c r="J461" s="265"/>
    </row>
    <row r="462" spans="10:10" s="212" customFormat="1">
      <c r="J462" s="265"/>
    </row>
    <row r="463" spans="10:10" s="212" customFormat="1">
      <c r="J463" s="265"/>
    </row>
    <row r="464" spans="10:10" s="212" customFormat="1">
      <c r="J464" s="265"/>
    </row>
    <row r="465" spans="10:10" s="212" customFormat="1">
      <c r="J465" s="265"/>
    </row>
    <row r="466" spans="10:10" s="212" customFormat="1">
      <c r="J466" s="265"/>
    </row>
    <row r="467" spans="10:10" s="212" customFormat="1">
      <c r="J467" s="265"/>
    </row>
    <row r="468" spans="10:10" s="212" customFormat="1">
      <c r="J468" s="265"/>
    </row>
    <row r="469" spans="10:10" s="212" customFormat="1">
      <c r="J469" s="265"/>
    </row>
    <row r="470" spans="10:10" s="212" customFormat="1">
      <c r="J470" s="265"/>
    </row>
    <row r="471" spans="10:10" s="212" customFormat="1">
      <c r="J471" s="265"/>
    </row>
    <row r="472" spans="10:10" s="212" customFormat="1">
      <c r="J472" s="265"/>
    </row>
    <row r="473" spans="10:10" s="212" customFormat="1">
      <c r="J473" s="265"/>
    </row>
    <row r="474" spans="10:10" s="212" customFormat="1">
      <c r="J474" s="265"/>
    </row>
    <row r="475" spans="10:10" s="212" customFormat="1">
      <c r="J475" s="265"/>
    </row>
    <row r="476" spans="10:10" s="212" customFormat="1">
      <c r="J476" s="265"/>
    </row>
    <row r="477" spans="10:10" s="212" customFormat="1">
      <c r="J477" s="265"/>
    </row>
    <row r="478" spans="10:10" s="212" customFormat="1">
      <c r="J478" s="265"/>
    </row>
    <row r="479" spans="10:10" s="212" customFormat="1">
      <c r="J479" s="265"/>
    </row>
    <row r="480" spans="10:10" s="212" customFormat="1">
      <c r="J480" s="265"/>
    </row>
    <row r="481" spans="10:10" s="212" customFormat="1">
      <c r="J481" s="265"/>
    </row>
    <row r="482" spans="10:10" s="212" customFormat="1">
      <c r="J482" s="265"/>
    </row>
    <row r="483" spans="10:10" s="212" customFormat="1">
      <c r="J483" s="265"/>
    </row>
    <row r="484" spans="10:10" s="212" customFormat="1">
      <c r="J484" s="265"/>
    </row>
    <row r="485" spans="10:10" s="212" customFormat="1">
      <c r="J485" s="265"/>
    </row>
    <row r="486" spans="10:10" s="212" customFormat="1">
      <c r="J486" s="265"/>
    </row>
    <row r="487" spans="10:10" s="212" customFormat="1">
      <c r="J487" s="265"/>
    </row>
    <row r="488" spans="10:10" s="212" customFormat="1">
      <c r="J488" s="265"/>
    </row>
    <row r="489" spans="10:10" s="212" customFormat="1">
      <c r="J489" s="265"/>
    </row>
    <row r="490" spans="10:10" s="212" customFormat="1">
      <c r="J490" s="265"/>
    </row>
    <row r="491" spans="10:10" s="212" customFormat="1">
      <c r="J491" s="265"/>
    </row>
    <row r="492" spans="10:10" s="212" customFormat="1">
      <c r="J492" s="265"/>
    </row>
    <row r="493" spans="10:10" s="212" customFormat="1">
      <c r="J493" s="265"/>
    </row>
    <row r="494" spans="10:10" s="212" customFormat="1">
      <c r="J494" s="265"/>
    </row>
    <row r="495" spans="10:10" s="212" customFormat="1">
      <c r="J495" s="265"/>
    </row>
    <row r="496" spans="10:10" s="212" customFormat="1">
      <c r="J496" s="265"/>
    </row>
    <row r="497" spans="10:10" s="212" customFormat="1">
      <c r="J497" s="265"/>
    </row>
    <row r="498" spans="10:10" s="212" customFormat="1">
      <c r="J498" s="265"/>
    </row>
    <row r="499" spans="10:10" s="212" customFormat="1">
      <c r="J499" s="265"/>
    </row>
    <row r="500" spans="10:10" s="212" customFormat="1">
      <c r="J500" s="265"/>
    </row>
    <row r="501" spans="10:10" s="212" customFormat="1">
      <c r="J501" s="265"/>
    </row>
    <row r="502" spans="10:10" s="212" customFormat="1">
      <c r="J502" s="265"/>
    </row>
    <row r="503" spans="10:10" s="212" customFormat="1">
      <c r="J503" s="265"/>
    </row>
    <row r="504" spans="10:10" s="212" customFormat="1">
      <c r="J504" s="265"/>
    </row>
    <row r="505" spans="10:10" s="212" customFormat="1">
      <c r="J505" s="265"/>
    </row>
    <row r="506" spans="10:10" s="212" customFormat="1">
      <c r="J506" s="265"/>
    </row>
    <row r="507" spans="10:10" s="212" customFormat="1">
      <c r="J507" s="265"/>
    </row>
    <row r="508" spans="10:10" s="212" customFormat="1">
      <c r="J508" s="265"/>
    </row>
    <row r="509" spans="10:10" s="212" customFormat="1">
      <c r="J509" s="265"/>
    </row>
    <row r="510" spans="10:10" s="212" customFormat="1">
      <c r="J510" s="265"/>
    </row>
    <row r="511" spans="10:10" s="212" customFormat="1">
      <c r="J511" s="265"/>
    </row>
    <row r="512" spans="10:10" s="212" customFormat="1">
      <c r="J512" s="265"/>
    </row>
    <row r="513" spans="10:10" s="212" customFormat="1">
      <c r="J513" s="265"/>
    </row>
    <row r="514" spans="10:10" s="212" customFormat="1">
      <c r="J514" s="265"/>
    </row>
    <row r="515" spans="10:10" s="212" customFormat="1">
      <c r="J515" s="265"/>
    </row>
    <row r="516" spans="10:10" s="212" customFormat="1">
      <c r="J516" s="265"/>
    </row>
    <row r="517" spans="10:10" s="212" customFormat="1">
      <c r="J517" s="265"/>
    </row>
    <row r="518" spans="10:10" s="212" customFormat="1">
      <c r="J518" s="265"/>
    </row>
    <row r="519" spans="10:10" s="212" customFormat="1">
      <c r="J519" s="265"/>
    </row>
    <row r="520" spans="10:10" s="212" customFormat="1">
      <c r="J520" s="265"/>
    </row>
    <row r="521" spans="10:10" s="212" customFormat="1">
      <c r="J521" s="265"/>
    </row>
    <row r="522" spans="10:10" s="212" customFormat="1">
      <c r="J522" s="265"/>
    </row>
    <row r="523" spans="10:10" s="212" customFormat="1">
      <c r="J523" s="265"/>
    </row>
    <row r="524" spans="10:10" s="212" customFormat="1">
      <c r="J524" s="265"/>
    </row>
    <row r="525" spans="10:10" s="212" customFormat="1">
      <c r="J525" s="265"/>
    </row>
    <row r="526" spans="10:10" s="212" customFormat="1">
      <c r="J526" s="265"/>
    </row>
    <row r="527" spans="10:10" s="212" customFormat="1">
      <c r="J527" s="265"/>
    </row>
    <row r="528" spans="10:10" s="212" customFormat="1">
      <c r="J528" s="265"/>
    </row>
    <row r="529" spans="10:10" s="212" customFormat="1">
      <c r="J529" s="265"/>
    </row>
    <row r="530" spans="10:10" s="212" customFormat="1">
      <c r="J530" s="265"/>
    </row>
    <row r="531" spans="10:10" s="212" customFormat="1">
      <c r="J531" s="265"/>
    </row>
    <row r="532" spans="10:10" s="212" customFormat="1">
      <c r="J532" s="265"/>
    </row>
    <row r="533" spans="10:10" s="212" customFormat="1">
      <c r="J533" s="265"/>
    </row>
    <row r="534" spans="10:10" s="212" customFormat="1">
      <c r="J534" s="265"/>
    </row>
    <row r="535" spans="10:10" s="212" customFormat="1">
      <c r="J535" s="265"/>
    </row>
    <row r="536" spans="10:10" s="212" customFormat="1">
      <c r="J536" s="265"/>
    </row>
    <row r="537" spans="10:10" s="212" customFormat="1">
      <c r="J537" s="265"/>
    </row>
    <row r="538" spans="10:10" s="212" customFormat="1">
      <c r="J538" s="265"/>
    </row>
    <row r="539" spans="10:10" s="212" customFormat="1">
      <c r="J539" s="265"/>
    </row>
    <row r="540" spans="10:10" s="212" customFormat="1">
      <c r="J540" s="265"/>
    </row>
    <row r="541" spans="10:10" s="212" customFormat="1">
      <c r="J541" s="265"/>
    </row>
    <row r="542" spans="10:10" s="212" customFormat="1">
      <c r="J542" s="265"/>
    </row>
    <row r="543" spans="10:10" s="212" customFormat="1">
      <c r="J543" s="265"/>
    </row>
    <row r="544" spans="10:10" s="212" customFormat="1">
      <c r="J544" s="265"/>
    </row>
    <row r="545" spans="10:10" s="212" customFormat="1">
      <c r="J545" s="265"/>
    </row>
    <row r="546" spans="10:10" s="212" customFormat="1">
      <c r="J546" s="265"/>
    </row>
    <row r="547" spans="10:10" s="212" customFormat="1">
      <c r="J547" s="265"/>
    </row>
    <row r="548" spans="10:10" s="212" customFormat="1">
      <c r="J548" s="265"/>
    </row>
    <row r="549" spans="10:10" s="212" customFormat="1">
      <c r="J549" s="265"/>
    </row>
    <row r="550" spans="10:10" s="212" customFormat="1">
      <c r="J550" s="265"/>
    </row>
    <row r="551" spans="10:10" s="212" customFormat="1">
      <c r="J551" s="265"/>
    </row>
    <row r="552" spans="10:10" s="212" customFormat="1">
      <c r="J552" s="265"/>
    </row>
    <row r="553" spans="10:10" s="212" customFormat="1">
      <c r="J553" s="265"/>
    </row>
    <row r="554" spans="10:10" s="212" customFormat="1">
      <c r="J554" s="265"/>
    </row>
    <row r="555" spans="10:10" s="212" customFormat="1">
      <c r="J555" s="265"/>
    </row>
    <row r="556" spans="10:10" s="212" customFormat="1">
      <c r="J556" s="265"/>
    </row>
    <row r="557" spans="10:10" s="212" customFormat="1">
      <c r="J557" s="265"/>
    </row>
    <row r="558" spans="10:10" s="212" customFormat="1">
      <c r="J558" s="265"/>
    </row>
    <row r="559" spans="10:10" s="212" customFormat="1">
      <c r="J559" s="265"/>
    </row>
    <row r="560" spans="10:10" s="212" customFormat="1">
      <c r="J560" s="265"/>
    </row>
    <row r="561" spans="10:10" s="212" customFormat="1">
      <c r="J561" s="265"/>
    </row>
    <row r="562" spans="10:10" s="212" customFormat="1">
      <c r="J562" s="265"/>
    </row>
    <row r="563" spans="10:10" s="212" customFormat="1">
      <c r="J563" s="265"/>
    </row>
    <row r="564" spans="10:10" s="212" customFormat="1">
      <c r="J564" s="265"/>
    </row>
    <row r="565" spans="10:10" s="212" customFormat="1">
      <c r="J565" s="265"/>
    </row>
    <row r="566" spans="10:10" s="212" customFormat="1">
      <c r="J566" s="265"/>
    </row>
    <row r="567" spans="10:10" s="212" customFormat="1">
      <c r="J567" s="265"/>
    </row>
    <row r="568" spans="10:10" s="212" customFormat="1">
      <c r="J568" s="265"/>
    </row>
    <row r="569" spans="10:10" s="212" customFormat="1">
      <c r="J569" s="265"/>
    </row>
    <row r="570" spans="10:10" s="212" customFormat="1">
      <c r="J570" s="265"/>
    </row>
    <row r="571" spans="10:10" s="212" customFormat="1">
      <c r="J571" s="265"/>
    </row>
    <row r="572" spans="10:10" s="212" customFormat="1">
      <c r="J572" s="265"/>
    </row>
    <row r="573" spans="10:10" s="212" customFormat="1">
      <c r="J573" s="265"/>
    </row>
    <row r="574" spans="10:10" s="212" customFormat="1">
      <c r="J574" s="265"/>
    </row>
    <row r="575" spans="10:10" s="212" customFormat="1">
      <c r="J575" s="265"/>
    </row>
    <row r="576" spans="10:10" s="212" customFormat="1">
      <c r="J576" s="265"/>
    </row>
    <row r="577" spans="10:10" s="212" customFormat="1">
      <c r="J577" s="265"/>
    </row>
    <row r="578" spans="10:10" s="212" customFormat="1">
      <c r="J578" s="265"/>
    </row>
    <row r="579" spans="10:10" s="212" customFormat="1">
      <c r="J579" s="265"/>
    </row>
    <row r="580" spans="10:10" s="212" customFormat="1">
      <c r="J580" s="265"/>
    </row>
    <row r="581" spans="10:10" s="212" customFormat="1">
      <c r="J581" s="265"/>
    </row>
    <row r="582" spans="10:10" s="212" customFormat="1">
      <c r="J582" s="265"/>
    </row>
    <row r="583" spans="10:10" s="212" customFormat="1">
      <c r="J583" s="265"/>
    </row>
    <row r="584" spans="10:10" s="212" customFormat="1">
      <c r="J584" s="265"/>
    </row>
    <row r="585" spans="10:10" s="212" customFormat="1">
      <c r="J585" s="265"/>
    </row>
    <row r="586" spans="10:10" s="212" customFormat="1">
      <c r="J586" s="265"/>
    </row>
    <row r="587" spans="10:10" s="212" customFormat="1">
      <c r="J587" s="265"/>
    </row>
    <row r="588" spans="10:10" s="212" customFormat="1">
      <c r="J588" s="265"/>
    </row>
    <row r="589" spans="10:10" s="212" customFormat="1">
      <c r="J589" s="265"/>
    </row>
    <row r="590" spans="10:10" s="212" customFormat="1">
      <c r="J590" s="265"/>
    </row>
    <row r="591" spans="10:10" s="212" customFormat="1">
      <c r="J591" s="265"/>
    </row>
    <row r="592" spans="10:10" s="212" customFormat="1">
      <c r="J592" s="265"/>
    </row>
    <row r="593" spans="10:10" s="212" customFormat="1">
      <c r="J593" s="265"/>
    </row>
    <row r="594" spans="10:10" s="212" customFormat="1">
      <c r="J594" s="265"/>
    </row>
    <row r="595" spans="10:10" s="212" customFormat="1">
      <c r="J595" s="265"/>
    </row>
    <row r="596" spans="10:10" s="212" customFormat="1">
      <c r="J596" s="265"/>
    </row>
    <row r="597" spans="10:10" s="212" customFormat="1">
      <c r="J597" s="265"/>
    </row>
    <row r="598" spans="10:10" s="212" customFormat="1">
      <c r="J598" s="265"/>
    </row>
    <row r="599" spans="10:10" s="212" customFormat="1">
      <c r="J599" s="265"/>
    </row>
    <row r="600" spans="10:10" s="212" customFormat="1">
      <c r="J600" s="265"/>
    </row>
    <row r="601" spans="10:10" s="212" customFormat="1">
      <c r="J601" s="265"/>
    </row>
    <row r="602" spans="10:10" s="212" customFormat="1">
      <c r="J602" s="265"/>
    </row>
    <row r="603" spans="10:10" s="212" customFormat="1">
      <c r="J603" s="265"/>
    </row>
    <row r="604" spans="10:10" s="212" customFormat="1">
      <c r="J604" s="265"/>
    </row>
    <row r="605" spans="10:10" s="212" customFormat="1">
      <c r="J605" s="265"/>
    </row>
    <row r="606" spans="10:10" s="212" customFormat="1">
      <c r="J606" s="265"/>
    </row>
    <row r="607" spans="10:10" s="212" customFormat="1">
      <c r="J607" s="265"/>
    </row>
    <row r="608" spans="10:10" s="212" customFormat="1">
      <c r="J608" s="265"/>
    </row>
    <row r="609" spans="10:10" s="212" customFormat="1">
      <c r="J609" s="265"/>
    </row>
    <row r="610" spans="10:10" s="212" customFormat="1">
      <c r="J610" s="265"/>
    </row>
    <row r="611" spans="10:10" s="212" customFormat="1">
      <c r="J611" s="265"/>
    </row>
    <row r="612" spans="10:10" s="212" customFormat="1">
      <c r="J612" s="265"/>
    </row>
    <row r="613" spans="10:10" s="212" customFormat="1">
      <c r="J613" s="265"/>
    </row>
    <row r="614" spans="10:10" s="212" customFormat="1">
      <c r="J614" s="265"/>
    </row>
    <row r="615" spans="10:10" s="212" customFormat="1">
      <c r="J615" s="265"/>
    </row>
    <row r="616" spans="10:10" s="212" customFormat="1">
      <c r="J616" s="265"/>
    </row>
    <row r="617" spans="10:10" s="212" customFormat="1">
      <c r="J617" s="265"/>
    </row>
    <row r="618" spans="10:10" s="212" customFormat="1">
      <c r="J618" s="265"/>
    </row>
    <row r="619" spans="10:10" s="212" customFormat="1">
      <c r="J619" s="265"/>
    </row>
    <row r="620" spans="10:10" s="212" customFormat="1">
      <c r="J620" s="265"/>
    </row>
    <row r="621" spans="10:10" s="212" customFormat="1">
      <c r="J621" s="265"/>
    </row>
    <row r="622" spans="10:10" s="212" customFormat="1">
      <c r="J622" s="265"/>
    </row>
    <row r="623" spans="10:10" s="212" customFormat="1">
      <c r="J623" s="265"/>
    </row>
    <row r="624" spans="10:10" s="212" customFormat="1">
      <c r="J624" s="265"/>
    </row>
    <row r="625" spans="10:10" s="212" customFormat="1">
      <c r="J625" s="265"/>
    </row>
    <row r="626" spans="10:10" s="212" customFormat="1">
      <c r="J626" s="265"/>
    </row>
    <row r="627" spans="10:10" s="212" customFormat="1">
      <c r="J627" s="265"/>
    </row>
    <row r="628" spans="10:10" s="212" customFormat="1">
      <c r="J628" s="265"/>
    </row>
    <row r="629" spans="10:10" s="212" customFormat="1">
      <c r="J629" s="265"/>
    </row>
    <row r="630" spans="10:10" s="212" customFormat="1">
      <c r="J630" s="265"/>
    </row>
    <row r="631" spans="10:10" s="212" customFormat="1">
      <c r="J631" s="265"/>
    </row>
    <row r="632" spans="10:10" s="212" customFormat="1">
      <c r="J632" s="265"/>
    </row>
    <row r="633" spans="10:10" s="212" customFormat="1">
      <c r="J633" s="265"/>
    </row>
    <row r="634" spans="10:10" s="212" customFormat="1">
      <c r="J634" s="265"/>
    </row>
    <row r="635" spans="10:10" s="212" customFormat="1">
      <c r="J635" s="265"/>
    </row>
    <row r="636" spans="10:10" s="212" customFormat="1">
      <c r="J636" s="265"/>
    </row>
    <row r="637" spans="10:10" s="212" customFormat="1">
      <c r="J637" s="265"/>
    </row>
    <row r="638" spans="10:10" s="212" customFormat="1">
      <c r="J638" s="265"/>
    </row>
    <row r="639" spans="10:10" s="212" customFormat="1">
      <c r="J639" s="265"/>
    </row>
    <row r="640" spans="10:10" s="212" customFormat="1">
      <c r="J640" s="265"/>
    </row>
    <row r="641" spans="10:10" s="212" customFormat="1">
      <c r="J641" s="265"/>
    </row>
    <row r="642" spans="10:10" s="212" customFormat="1">
      <c r="J642" s="265"/>
    </row>
    <row r="643" spans="10:10" s="212" customFormat="1">
      <c r="J643" s="265"/>
    </row>
    <row r="644" spans="10:10" s="212" customFormat="1">
      <c r="J644" s="265"/>
    </row>
    <row r="645" spans="10:10" s="212" customFormat="1">
      <c r="J645" s="265"/>
    </row>
    <row r="646" spans="10:10" s="212" customFormat="1">
      <c r="J646" s="265"/>
    </row>
    <row r="647" spans="10:10" s="212" customFormat="1">
      <c r="J647" s="265"/>
    </row>
    <row r="648" spans="10:10" s="212" customFormat="1">
      <c r="J648" s="265"/>
    </row>
    <row r="649" spans="10:10" s="212" customFormat="1">
      <c r="J649" s="265"/>
    </row>
    <row r="650" spans="10:10" s="212" customFormat="1">
      <c r="J650" s="265"/>
    </row>
    <row r="651" spans="10:10" s="212" customFormat="1">
      <c r="J651" s="265"/>
    </row>
    <row r="652" spans="10:10" s="212" customFormat="1">
      <c r="J652" s="265"/>
    </row>
    <row r="653" spans="10:10" s="212" customFormat="1">
      <c r="J653" s="265"/>
    </row>
    <row r="654" spans="10:10" s="212" customFormat="1">
      <c r="J654" s="265"/>
    </row>
    <row r="655" spans="10:10" s="212" customFormat="1">
      <c r="J655" s="265"/>
    </row>
    <row r="656" spans="10:10" s="212" customFormat="1">
      <c r="J656" s="265"/>
    </row>
    <row r="657" spans="10:10" s="212" customFormat="1">
      <c r="J657" s="265"/>
    </row>
    <row r="658" spans="10:10" s="212" customFormat="1">
      <c r="J658" s="265"/>
    </row>
    <row r="659" spans="10:10" s="212" customFormat="1">
      <c r="J659" s="265"/>
    </row>
    <row r="660" spans="10:10" s="212" customFormat="1">
      <c r="J660" s="265"/>
    </row>
    <row r="661" spans="10:10" s="212" customFormat="1">
      <c r="J661" s="265"/>
    </row>
    <row r="662" spans="10:10" s="212" customFormat="1">
      <c r="J662" s="265"/>
    </row>
    <row r="663" spans="10:10" s="212" customFormat="1">
      <c r="J663" s="265"/>
    </row>
    <row r="664" spans="10:10" s="212" customFormat="1">
      <c r="J664" s="265"/>
    </row>
    <row r="665" spans="10:10" s="212" customFormat="1">
      <c r="J665" s="265"/>
    </row>
    <row r="666" spans="10:10" s="212" customFormat="1">
      <c r="J666" s="265"/>
    </row>
    <row r="667" spans="10:10" s="212" customFormat="1">
      <c r="J667" s="265"/>
    </row>
    <row r="668" spans="10:10" s="212" customFormat="1">
      <c r="J668" s="265"/>
    </row>
    <row r="669" spans="10:10" s="212" customFormat="1">
      <c r="J669" s="265"/>
    </row>
    <row r="670" spans="10:10" s="212" customFormat="1">
      <c r="J670" s="265"/>
    </row>
    <row r="671" spans="10:10" s="212" customFormat="1">
      <c r="J671" s="265"/>
    </row>
    <row r="672" spans="10:10" s="212" customFormat="1">
      <c r="J672" s="265"/>
    </row>
    <row r="673" spans="10:10" s="212" customFormat="1">
      <c r="J673" s="265"/>
    </row>
    <row r="674" spans="10:10" s="212" customFormat="1">
      <c r="J674" s="265"/>
    </row>
    <row r="675" spans="10:10" s="212" customFormat="1">
      <c r="J675" s="265"/>
    </row>
    <row r="676" spans="10:10" s="212" customFormat="1">
      <c r="J676" s="265"/>
    </row>
    <row r="677" spans="10:10" s="212" customFormat="1">
      <c r="J677" s="265"/>
    </row>
    <row r="678" spans="10:10" s="212" customFormat="1">
      <c r="J678" s="265"/>
    </row>
    <row r="679" spans="10:10" s="212" customFormat="1">
      <c r="J679" s="265"/>
    </row>
    <row r="680" spans="10:10" s="212" customFormat="1">
      <c r="J680" s="265"/>
    </row>
    <row r="681" spans="10:10" s="212" customFormat="1">
      <c r="J681" s="265"/>
    </row>
    <row r="682" spans="10:10" s="212" customFormat="1">
      <c r="J682" s="265"/>
    </row>
    <row r="683" spans="10:10" s="212" customFormat="1">
      <c r="J683" s="265"/>
    </row>
    <row r="684" spans="10:10" s="212" customFormat="1">
      <c r="J684" s="265"/>
    </row>
    <row r="685" spans="10:10" s="212" customFormat="1">
      <c r="J685" s="265"/>
    </row>
    <row r="686" spans="10:10" s="212" customFormat="1">
      <c r="J686" s="265"/>
    </row>
    <row r="687" spans="10:10" s="212" customFormat="1">
      <c r="J687" s="265"/>
    </row>
    <row r="688" spans="10:10" s="212" customFormat="1">
      <c r="J688" s="265"/>
    </row>
    <row r="689" spans="10:10" s="212" customFormat="1">
      <c r="J689" s="265"/>
    </row>
    <row r="690" spans="10:10" s="212" customFormat="1">
      <c r="J690" s="265"/>
    </row>
    <row r="691" spans="10:10" s="212" customFormat="1">
      <c r="J691" s="265"/>
    </row>
    <row r="692" spans="10:10" s="212" customFormat="1">
      <c r="J692" s="265"/>
    </row>
    <row r="693" spans="10:10" s="212" customFormat="1">
      <c r="J693" s="265"/>
    </row>
    <row r="694" spans="10:10" s="212" customFormat="1">
      <c r="J694" s="265"/>
    </row>
    <row r="695" spans="10:10" s="212" customFormat="1">
      <c r="J695" s="265"/>
    </row>
    <row r="696" spans="10:10" s="212" customFormat="1">
      <c r="J696" s="265"/>
    </row>
    <row r="697" spans="10:10" s="212" customFormat="1">
      <c r="J697" s="265"/>
    </row>
    <row r="698" spans="10:10" s="212" customFormat="1">
      <c r="J698" s="265"/>
    </row>
    <row r="699" spans="10:10" s="212" customFormat="1">
      <c r="J699" s="265"/>
    </row>
    <row r="700" spans="10:10" s="212" customFormat="1">
      <c r="J700" s="265"/>
    </row>
    <row r="701" spans="10:10" s="212" customFormat="1">
      <c r="J701" s="265"/>
    </row>
    <row r="702" spans="10:10" s="212" customFormat="1">
      <c r="J702" s="265"/>
    </row>
    <row r="703" spans="10:10" s="212" customFormat="1">
      <c r="J703" s="265"/>
    </row>
    <row r="704" spans="10:10" s="212" customFormat="1">
      <c r="J704" s="265"/>
    </row>
    <row r="705" spans="10:10" s="212" customFormat="1">
      <c r="J705" s="265"/>
    </row>
    <row r="706" spans="10:10" s="212" customFormat="1">
      <c r="J706" s="265"/>
    </row>
    <row r="707" spans="10:10" s="212" customFormat="1">
      <c r="J707" s="265"/>
    </row>
    <row r="708" spans="10:10" s="212" customFormat="1">
      <c r="J708" s="265"/>
    </row>
    <row r="709" spans="10:10" s="212" customFormat="1">
      <c r="J709" s="265"/>
    </row>
    <row r="710" spans="10:10" s="212" customFormat="1">
      <c r="J710" s="265"/>
    </row>
    <row r="711" spans="10:10" s="212" customFormat="1">
      <c r="J711" s="265"/>
    </row>
    <row r="712" spans="10:10" s="212" customFormat="1">
      <c r="J712" s="265"/>
    </row>
    <row r="713" spans="10:10" s="212" customFormat="1">
      <c r="J713" s="265"/>
    </row>
    <row r="714" spans="10:10" s="212" customFormat="1">
      <c r="J714" s="265"/>
    </row>
    <row r="715" spans="10:10" s="212" customFormat="1">
      <c r="J715" s="265"/>
    </row>
    <row r="716" spans="10:10" s="212" customFormat="1">
      <c r="J716" s="265"/>
    </row>
    <row r="717" spans="10:10" s="212" customFormat="1">
      <c r="J717" s="265"/>
    </row>
    <row r="718" spans="10:10" s="212" customFormat="1">
      <c r="J718" s="265"/>
    </row>
    <row r="719" spans="10:10" s="212" customFormat="1">
      <c r="J719" s="265"/>
    </row>
    <row r="720" spans="10:10" s="212" customFormat="1">
      <c r="J720" s="265"/>
    </row>
    <row r="721" spans="10:10" s="212" customFormat="1">
      <c r="J721" s="265"/>
    </row>
    <row r="722" spans="10:10" s="212" customFormat="1">
      <c r="J722" s="265"/>
    </row>
    <row r="723" spans="10:10" s="212" customFormat="1">
      <c r="J723" s="265"/>
    </row>
    <row r="724" spans="10:10" s="212" customFormat="1">
      <c r="J724" s="265"/>
    </row>
    <row r="725" spans="10:10" s="212" customFormat="1">
      <c r="J725" s="265"/>
    </row>
    <row r="726" spans="10:10" s="212" customFormat="1">
      <c r="J726" s="265"/>
    </row>
    <row r="727" spans="10:10" s="212" customFormat="1">
      <c r="J727" s="265"/>
    </row>
    <row r="728" spans="10:10" s="212" customFormat="1">
      <c r="J728" s="265"/>
    </row>
    <row r="729" spans="10:10" s="212" customFormat="1">
      <c r="J729" s="265"/>
    </row>
    <row r="730" spans="10:10" s="212" customFormat="1">
      <c r="J730" s="265"/>
    </row>
    <row r="731" spans="10:10" s="212" customFormat="1">
      <c r="J731" s="265"/>
    </row>
    <row r="732" spans="10:10" s="212" customFormat="1">
      <c r="J732" s="265"/>
    </row>
    <row r="733" spans="10:10" s="212" customFormat="1">
      <c r="J733" s="265"/>
    </row>
    <row r="734" spans="10:10" s="212" customFormat="1">
      <c r="J734" s="265"/>
    </row>
    <row r="735" spans="10:10" s="212" customFormat="1">
      <c r="J735" s="265"/>
    </row>
    <row r="736" spans="10:10" s="212" customFormat="1">
      <c r="J736" s="265"/>
    </row>
    <row r="737" spans="10:10" s="212" customFormat="1">
      <c r="J737" s="265"/>
    </row>
    <row r="738" spans="10:10" s="212" customFormat="1">
      <c r="J738" s="265"/>
    </row>
    <row r="739" spans="10:10" s="212" customFormat="1">
      <c r="J739" s="265"/>
    </row>
    <row r="740" spans="10:10" s="212" customFormat="1">
      <c r="J740" s="265"/>
    </row>
    <row r="741" spans="10:10" s="212" customFormat="1">
      <c r="J741" s="265"/>
    </row>
    <row r="742" spans="10:10" s="212" customFormat="1">
      <c r="J742" s="265"/>
    </row>
    <row r="743" spans="10:10" s="212" customFormat="1">
      <c r="J743" s="265"/>
    </row>
    <row r="744" spans="10:10" s="212" customFormat="1">
      <c r="J744" s="265"/>
    </row>
    <row r="745" spans="10:10" s="212" customFormat="1">
      <c r="J745" s="265"/>
    </row>
    <row r="746" spans="10:10" s="212" customFormat="1">
      <c r="J746" s="265"/>
    </row>
    <row r="747" spans="10:10" s="212" customFormat="1">
      <c r="J747" s="265"/>
    </row>
    <row r="748" spans="10:10" s="212" customFormat="1">
      <c r="J748" s="265"/>
    </row>
    <row r="749" spans="10:10" s="212" customFormat="1">
      <c r="J749" s="265"/>
    </row>
    <row r="750" spans="10:10" s="212" customFormat="1">
      <c r="J750" s="265"/>
    </row>
    <row r="751" spans="10:10" s="212" customFormat="1">
      <c r="J751" s="265"/>
    </row>
    <row r="752" spans="10:10" s="212" customFormat="1">
      <c r="J752" s="265"/>
    </row>
    <row r="753" spans="10:10" s="212" customFormat="1">
      <c r="J753" s="265"/>
    </row>
    <row r="754" spans="10:10" s="212" customFormat="1">
      <c r="J754" s="265"/>
    </row>
    <row r="755" spans="10:10" s="212" customFormat="1">
      <c r="J755" s="265"/>
    </row>
    <row r="756" spans="10:10" s="212" customFormat="1">
      <c r="J756" s="265"/>
    </row>
  </sheetData>
  <sheetProtection sheet="1" objects="1" scenarios="1"/>
  <mergeCells count="48">
    <mergeCell ref="I52:J52"/>
    <mergeCell ref="I53:J53"/>
    <mergeCell ref="I54:J54"/>
    <mergeCell ref="A30:B30"/>
    <mergeCell ref="C30:D30"/>
    <mergeCell ref="A31:B31"/>
    <mergeCell ref="C31:D31"/>
    <mergeCell ref="A32:B32"/>
    <mergeCell ref="C32:D32"/>
    <mergeCell ref="A27:B27"/>
    <mergeCell ref="C27:D27"/>
    <mergeCell ref="A28:B28"/>
    <mergeCell ref="C28:D28"/>
    <mergeCell ref="A29:B29"/>
    <mergeCell ref="C29:D29"/>
    <mergeCell ref="C26:D26"/>
    <mergeCell ref="A18:B18"/>
    <mergeCell ref="C18:D18"/>
    <mergeCell ref="A19:B19"/>
    <mergeCell ref="C19:D19"/>
    <mergeCell ref="A20:B20"/>
    <mergeCell ref="C20:D20"/>
    <mergeCell ref="A21:B21"/>
    <mergeCell ref="C21:D21"/>
    <mergeCell ref="A22:B22"/>
    <mergeCell ref="C22:D22"/>
    <mergeCell ref="A25:J25"/>
    <mergeCell ref="A8:B8"/>
    <mergeCell ref="A9:B9"/>
    <mergeCell ref="A10:B10"/>
    <mergeCell ref="A11:B11"/>
    <mergeCell ref="A26:B26"/>
    <mergeCell ref="A5:J5"/>
    <mergeCell ref="A15:J15"/>
    <mergeCell ref="A16:B16"/>
    <mergeCell ref="C16:D16"/>
    <mergeCell ref="A17:B17"/>
    <mergeCell ref="C17:D17"/>
    <mergeCell ref="A12:B12"/>
    <mergeCell ref="C6:D6"/>
    <mergeCell ref="C7:D7"/>
    <mergeCell ref="C8:D8"/>
    <mergeCell ref="C9:D9"/>
    <mergeCell ref="C10:D10"/>
    <mergeCell ref="C11:D11"/>
    <mergeCell ref="C12:D12"/>
    <mergeCell ref="A6:B6"/>
    <mergeCell ref="A7:B7"/>
  </mergeCells>
  <dataValidations count="1">
    <dataValidation type="list" allowBlank="1" showInputMessage="1" showErrorMessage="1" sqref="E7:E12 E17:E22 E27:E32">
      <formula1>DC</formula1>
    </dataValidation>
  </dataValidations>
  <pageMargins left="0.7" right="0.7" top="0.75" bottom="0.75" header="0.3" footer="0.3"/>
  <pageSetup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50"/>
  <sheetViews>
    <sheetView showGridLines="0" showRowColHeaders="0" showRuler="0" zoomScale="60" zoomScaleNormal="60" zoomScalePageLayoutView="70" workbookViewId="0">
      <selection activeCell="A7" sqref="A7:B7"/>
    </sheetView>
  </sheetViews>
  <sheetFormatPr defaultRowHeight="13.2"/>
  <cols>
    <col min="3" max="3" width="16.33203125" customWidth="1"/>
    <col min="4" max="4" width="16" customWidth="1"/>
    <col min="5" max="5" width="15.33203125" customWidth="1"/>
    <col min="6" max="6" width="9.5546875" customWidth="1"/>
    <col min="7" max="7" width="11.109375" customWidth="1"/>
    <col min="8" max="79" width="8.88671875" style="212"/>
  </cols>
  <sheetData>
    <row r="1" spans="1:79" ht="30">
      <c r="A1" s="240" t="s">
        <v>80</v>
      </c>
      <c r="B1" s="241"/>
      <c r="C1" s="241"/>
      <c r="D1" s="241"/>
      <c r="E1" s="241"/>
      <c r="F1" s="241"/>
      <c r="G1" s="241"/>
    </row>
    <row r="2" spans="1:79" ht="20.399999999999999">
      <c r="A2" s="242" t="s">
        <v>167</v>
      </c>
      <c r="B2" s="241"/>
      <c r="C2" s="241"/>
      <c r="D2" s="241"/>
      <c r="E2" s="241"/>
      <c r="F2" s="241"/>
      <c r="G2" s="241"/>
    </row>
    <row r="3" spans="1:79">
      <c r="A3" s="241"/>
      <c r="B3" s="241"/>
      <c r="C3" s="241"/>
      <c r="D3" s="241"/>
      <c r="E3" s="241"/>
      <c r="F3" s="241"/>
      <c r="G3" s="241"/>
    </row>
    <row r="4" spans="1:79">
      <c r="A4" s="241"/>
      <c r="B4" s="241"/>
      <c r="C4" s="241"/>
      <c r="D4" s="241"/>
      <c r="E4" s="241"/>
      <c r="F4" s="241"/>
      <c r="G4" s="241"/>
    </row>
    <row r="5" spans="1:79" s="17" customFormat="1">
      <c r="A5" s="241"/>
      <c r="B5" s="241"/>
      <c r="C5" s="241"/>
      <c r="D5" s="241"/>
      <c r="E5" s="241"/>
      <c r="F5" s="241"/>
      <c r="G5" s="241"/>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row>
    <row r="6" spans="1:79">
      <c r="A6" s="243" t="s">
        <v>58</v>
      </c>
      <c r="B6" s="243"/>
      <c r="C6" s="243" t="s">
        <v>141</v>
      </c>
      <c r="D6" s="243" t="s">
        <v>7</v>
      </c>
      <c r="E6" s="248" t="s">
        <v>185</v>
      </c>
      <c r="F6" s="248" t="s">
        <v>38</v>
      </c>
      <c r="G6" s="248" t="s">
        <v>143</v>
      </c>
    </row>
    <row r="7" spans="1:79">
      <c r="A7" s="351"/>
      <c r="B7" s="351"/>
      <c r="C7" s="247"/>
      <c r="D7" s="247"/>
      <c r="E7" s="299" t="s">
        <v>147</v>
      </c>
      <c r="F7" s="247"/>
      <c r="G7" s="247"/>
    </row>
    <row r="8" spans="1:79">
      <c r="A8" s="351"/>
      <c r="B8" s="351"/>
      <c r="C8" s="247"/>
      <c r="D8" s="247"/>
      <c r="E8" s="247"/>
      <c r="F8" s="247"/>
      <c r="G8" s="247"/>
    </row>
    <row r="9" spans="1:79">
      <c r="A9" s="351"/>
      <c r="B9" s="351"/>
      <c r="C9" s="247"/>
      <c r="D9" s="247"/>
      <c r="E9" s="247"/>
      <c r="F9" s="247"/>
      <c r="G9" s="247"/>
    </row>
    <row r="10" spans="1:79">
      <c r="A10" s="351"/>
      <c r="B10" s="351"/>
      <c r="C10" s="247"/>
      <c r="D10" s="247"/>
      <c r="E10" s="247"/>
      <c r="F10" s="247"/>
      <c r="G10" s="247"/>
    </row>
    <row r="11" spans="1:79">
      <c r="A11" s="351"/>
      <c r="B11" s="351"/>
      <c r="C11" s="247"/>
      <c r="D11" s="247"/>
      <c r="E11" s="247"/>
      <c r="F11" s="247"/>
      <c r="G11" s="247"/>
    </row>
    <row r="12" spans="1:79">
      <c r="A12" s="351"/>
      <c r="B12" s="351"/>
      <c r="C12" s="247"/>
      <c r="D12" s="247"/>
      <c r="E12" s="247"/>
      <c r="F12" s="247"/>
      <c r="G12" s="247"/>
    </row>
    <row r="13" spans="1:79">
      <c r="A13" s="351"/>
      <c r="B13" s="351"/>
      <c r="C13" s="247"/>
      <c r="D13" s="247"/>
      <c r="E13" s="247"/>
      <c r="F13" s="247"/>
      <c r="G13" s="247"/>
    </row>
    <row r="14" spans="1:79">
      <c r="A14" s="351"/>
      <c r="B14" s="351"/>
      <c r="C14" s="247"/>
      <c r="D14" s="247"/>
      <c r="E14" s="247"/>
      <c r="F14" s="247"/>
      <c r="G14" s="247"/>
    </row>
    <row r="15" spans="1:79">
      <c r="A15" s="298" t="s">
        <v>186</v>
      </c>
      <c r="B15" s="241"/>
      <c r="C15" s="241"/>
      <c r="D15" s="241"/>
      <c r="E15" s="241"/>
      <c r="F15" s="246">
        <f>SUM(F7:F14)</f>
        <v>0</v>
      </c>
      <c r="G15" s="246">
        <f>SUM(G7:G14)</f>
        <v>0</v>
      </c>
    </row>
    <row r="16" spans="1:79" s="17" customFormat="1">
      <c r="A16" s="241"/>
      <c r="B16" s="241"/>
      <c r="C16" s="241"/>
      <c r="D16" s="241"/>
      <c r="E16" s="241"/>
      <c r="F16" s="246"/>
      <c r="G16" s="246"/>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row>
    <row r="17" spans="1:7">
      <c r="A17" s="241"/>
      <c r="B17" s="241"/>
      <c r="C17" s="241"/>
      <c r="D17" s="241"/>
      <c r="E17" s="241"/>
      <c r="F17" s="246"/>
      <c r="G17" s="246">
        <f>F15*G15*30</f>
        <v>0</v>
      </c>
    </row>
    <row r="18" spans="1:7">
      <c r="A18" s="245" t="s">
        <v>16</v>
      </c>
      <c r="B18" s="241"/>
      <c r="C18" s="250"/>
      <c r="D18" s="247"/>
      <c r="E18" s="241"/>
      <c r="F18" s="241"/>
      <c r="G18" s="241"/>
    </row>
    <row r="19" spans="1:7">
      <c r="A19" s="241"/>
      <c r="B19" s="241"/>
      <c r="C19" s="241"/>
      <c r="D19" s="241"/>
      <c r="E19" s="241"/>
      <c r="F19" s="241"/>
      <c r="G19" s="241"/>
    </row>
    <row r="20" spans="1:7">
      <c r="A20" s="243" t="s">
        <v>144</v>
      </c>
      <c r="B20" s="243"/>
      <c r="C20" s="243"/>
      <c r="D20" s="243"/>
      <c r="E20" s="246" t="s">
        <v>146</v>
      </c>
      <c r="F20" s="241"/>
      <c r="G20" s="241"/>
    </row>
    <row r="21" spans="1:7">
      <c r="A21" s="241"/>
      <c r="B21" s="241"/>
      <c r="C21" s="241"/>
      <c r="D21" s="241"/>
      <c r="E21" s="246" t="s">
        <v>69</v>
      </c>
      <c r="F21" s="241"/>
    </row>
    <row r="22" spans="1:7">
      <c r="A22" s="245" t="s">
        <v>148</v>
      </c>
      <c r="B22" s="241"/>
      <c r="C22" s="241"/>
      <c r="D22" s="251">
        <f>IF(G17&lt;(0.5*D18),IF(G17&lt;100000,G17,100000),IF((0.5*D18)&lt;100000,(0.5*D18),100000))</f>
        <v>0</v>
      </c>
      <c r="E22" s="246" t="s">
        <v>65</v>
      </c>
      <c r="F22" s="241"/>
    </row>
    <row r="23" spans="1:7">
      <c r="A23" s="241"/>
      <c r="B23" s="241"/>
      <c r="C23" s="241"/>
      <c r="D23" s="241"/>
      <c r="E23" s="246" t="s">
        <v>66</v>
      </c>
      <c r="F23" s="241"/>
    </row>
    <row r="24" spans="1:7">
      <c r="A24" s="241"/>
      <c r="B24" s="241"/>
      <c r="C24" s="241"/>
      <c r="D24" s="241"/>
      <c r="E24" s="246" t="s">
        <v>147</v>
      </c>
      <c r="F24" s="241"/>
    </row>
    <row r="25" spans="1:7">
      <c r="A25" s="241"/>
      <c r="B25" s="241"/>
      <c r="C25" s="241"/>
      <c r="D25" s="241"/>
      <c r="E25" s="241"/>
      <c r="F25" s="241"/>
    </row>
    <row r="26" spans="1:7">
      <c r="A26" s="241"/>
      <c r="B26" s="241"/>
      <c r="C26" s="241"/>
      <c r="D26" s="241"/>
      <c r="E26" s="241"/>
      <c r="F26" s="241"/>
      <c r="G26" s="241"/>
    </row>
    <row r="27" spans="1:7">
      <c r="A27" s="241"/>
      <c r="B27" s="241"/>
      <c r="C27" s="241"/>
      <c r="D27" s="241"/>
      <c r="E27" s="241"/>
      <c r="F27" s="241"/>
      <c r="G27" s="241"/>
    </row>
    <row r="28" spans="1:7">
      <c r="A28" s="241"/>
      <c r="B28" s="241"/>
      <c r="C28" s="241"/>
      <c r="D28" s="241"/>
      <c r="E28" s="241"/>
      <c r="F28" s="241"/>
      <c r="G28" s="241"/>
    </row>
    <row r="29" spans="1:7">
      <c r="A29" s="241"/>
      <c r="B29" s="241"/>
      <c r="C29" s="241"/>
      <c r="D29" s="241"/>
      <c r="E29" s="241"/>
      <c r="F29" s="241"/>
      <c r="G29" s="241"/>
    </row>
    <row r="30" spans="1:7">
      <c r="A30" s="241"/>
      <c r="B30" s="241"/>
      <c r="C30" s="241"/>
      <c r="D30" s="241"/>
      <c r="E30" s="241"/>
      <c r="F30" s="241"/>
      <c r="G30" s="241"/>
    </row>
    <row r="31" spans="1:7">
      <c r="A31" s="241"/>
      <c r="B31" s="241"/>
      <c r="C31" s="241"/>
      <c r="D31" s="241"/>
      <c r="E31" s="241"/>
      <c r="F31" s="241"/>
      <c r="G31" s="241"/>
    </row>
    <row r="32" spans="1:7">
      <c r="A32" s="241"/>
      <c r="B32" s="241"/>
      <c r="C32" s="241"/>
      <c r="D32" s="241"/>
      <c r="E32" s="241"/>
      <c r="F32" s="241"/>
      <c r="G32" s="241"/>
    </row>
    <row r="33" spans="1:7">
      <c r="A33" s="241"/>
      <c r="B33" s="241"/>
      <c r="C33" s="241"/>
      <c r="D33" s="241"/>
      <c r="E33" s="241"/>
      <c r="F33" s="241"/>
      <c r="G33" s="241"/>
    </row>
    <row r="34" spans="1:7">
      <c r="A34" s="241"/>
      <c r="B34" s="241"/>
      <c r="C34" s="241"/>
      <c r="D34" s="241"/>
      <c r="E34" s="241"/>
      <c r="F34" s="241"/>
      <c r="G34" s="241"/>
    </row>
    <row r="35" spans="1:7">
      <c r="A35" s="241"/>
      <c r="B35" s="241"/>
      <c r="C35" s="241"/>
      <c r="D35" s="241"/>
      <c r="E35" s="241"/>
      <c r="F35" s="241"/>
      <c r="G35" s="241"/>
    </row>
    <row r="36" spans="1:7">
      <c r="A36" s="241"/>
      <c r="B36" s="241"/>
      <c r="C36" s="241"/>
      <c r="D36" s="241"/>
      <c r="E36" s="241"/>
      <c r="F36" s="241"/>
      <c r="G36" s="241"/>
    </row>
    <row r="37" spans="1:7">
      <c r="A37" s="241"/>
      <c r="B37" s="241"/>
      <c r="C37" s="241"/>
      <c r="D37" s="241"/>
      <c r="E37" s="241"/>
      <c r="F37" s="241"/>
      <c r="G37" s="241"/>
    </row>
    <row r="38" spans="1:7">
      <c r="A38" s="241"/>
      <c r="B38" s="241"/>
      <c r="C38" s="241"/>
      <c r="D38" s="241"/>
      <c r="E38" s="241"/>
      <c r="F38" s="241"/>
      <c r="G38" s="241"/>
    </row>
    <row r="39" spans="1:7">
      <c r="A39" s="241"/>
      <c r="B39" s="241"/>
      <c r="C39" s="241"/>
      <c r="D39" s="241"/>
      <c r="E39" s="241"/>
      <c r="F39" s="241"/>
      <c r="G39" s="241"/>
    </row>
    <row r="40" spans="1:7">
      <c r="A40" s="241"/>
      <c r="B40" s="241"/>
      <c r="C40" s="241"/>
      <c r="D40" s="241"/>
      <c r="E40" s="241"/>
      <c r="F40" s="241"/>
      <c r="G40" s="241"/>
    </row>
    <row r="41" spans="1:7">
      <c r="A41" s="241"/>
      <c r="B41" s="241"/>
      <c r="C41" s="241"/>
      <c r="D41" s="241"/>
      <c r="E41" s="241"/>
      <c r="F41" s="241"/>
      <c r="G41" s="241"/>
    </row>
    <row r="42" spans="1:7">
      <c r="A42" s="241"/>
      <c r="B42" s="241"/>
      <c r="C42" s="241"/>
      <c r="D42" s="241"/>
      <c r="E42" s="241"/>
      <c r="F42" s="241"/>
      <c r="G42" s="241"/>
    </row>
    <row r="43" spans="1:7">
      <c r="A43" s="241"/>
      <c r="B43" s="241"/>
      <c r="C43" s="241"/>
      <c r="D43" s="241"/>
      <c r="E43" s="241"/>
      <c r="F43" s="241"/>
      <c r="G43" s="241"/>
    </row>
    <row r="44" spans="1:7">
      <c r="A44" s="241"/>
      <c r="B44" s="241"/>
      <c r="C44" s="241"/>
      <c r="D44" s="241"/>
      <c r="E44" s="241"/>
      <c r="F44" s="241"/>
      <c r="G44" s="241"/>
    </row>
    <row r="45" spans="1:7">
      <c r="A45" s="241"/>
      <c r="B45" s="241"/>
      <c r="C45" s="241"/>
      <c r="D45" s="241"/>
      <c r="E45" s="241"/>
      <c r="F45" s="241"/>
      <c r="G45" s="241"/>
    </row>
    <row r="46" spans="1:7">
      <c r="A46" s="241"/>
      <c r="B46" s="241"/>
      <c r="C46" s="241"/>
      <c r="D46" s="241"/>
      <c r="E46" s="241"/>
      <c r="F46" s="241"/>
      <c r="G46" s="241"/>
    </row>
    <row r="47" spans="1:7">
      <c r="A47" s="241"/>
      <c r="B47" s="241"/>
      <c r="C47" s="241"/>
      <c r="D47" s="241"/>
      <c r="E47" s="241"/>
      <c r="F47" s="241"/>
      <c r="G47" s="241"/>
    </row>
    <row r="48" spans="1:7">
      <c r="A48" s="241"/>
      <c r="B48" s="241"/>
      <c r="C48" s="241"/>
      <c r="D48" s="241"/>
      <c r="E48" s="241"/>
      <c r="F48" s="241"/>
      <c r="G48" s="241"/>
    </row>
    <row r="49" spans="1:7">
      <c r="A49" s="241"/>
      <c r="B49" s="241"/>
      <c r="C49" s="241"/>
      <c r="D49" s="241"/>
      <c r="E49" s="241"/>
      <c r="F49" s="241"/>
      <c r="G49" s="241"/>
    </row>
    <row r="50" spans="1:7">
      <c r="A50" s="241"/>
      <c r="B50" s="241"/>
      <c r="C50" s="241"/>
      <c r="D50" s="241"/>
      <c r="E50" s="241"/>
      <c r="F50" s="241"/>
      <c r="G50" s="241"/>
    </row>
    <row r="51" spans="1:7">
      <c r="A51" s="241"/>
      <c r="B51" s="241"/>
      <c r="C51" s="241"/>
      <c r="D51" s="241"/>
      <c r="E51" s="241"/>
      <c r="F51" s="349"/>
      <c r="G51" s="350"/>
    </row>
    <row r="52" spans="1:7">
      <c r="A52" s="241"/>
      <c r="B52" s="241"/>
      <c r="C52" s="241"/>
      <c r="D52" s="241"/>
      <c r="E52" s="241"/>
      <c r="F52" s="349"/>
      <c r="G52" s="350"/>
    </row>
    <row r="53" spans="1:7">
      <c r="A53" s="245"/>
      <c r="B53" s="241"/>
      <c r="C53" s="241"/>
      <c r="D53" s="241"/>
      <c r="E53" s="241"/>
      <c r="F53" s="349"/>
      <c r="G53" s="350"/>
    </row>
    <row r="54" spans="1:7" s="212" customFormat="1"/>
    <row r="55" spans="1:7" s="212" customFormat="1"/>
    <row r="56" spans="1:7" s="212" customFormat="1"/>
    <row r="57" spans="1:7" s="212" customFormat="1"/>
    <row r="58" spans="1:7" s="212" customFormat="1"/>
    <row r="59" spans="1:7" s="212" customFormat="1"/>
    <row r="60" spans="1:7" s="212" customFormat="1"/>
    <row r="61" spans="1:7" s="212" customFormat="1"/>
    <row r="62" spans="1:7" s="212" customFormat="1"/>
    <row r="63" spans="1:7" s="212" customFormat="1"/>
    <row r="64" spans="1:7" s="212" customFormat="1"/>
    <row r="65" s="212" customFormat="1"/>
    <row r="66" s="212" customFormat="1"/>
    <row r="67" s="212" customFormat="1"/>
    <row r="68" s="212" customFormat="1"/>
    <row r="69" s="212" customFormat="1"/>
    <row r="70" s="212" customFormat="1"/>
    <row r="71" s="212" customFormat="1"/>
    <row r="72" s="212" customFormat="1"/>
    <row r="73" s="212" customFormat="1"/>
    <row r="74" s="212" customFormat="1"/>
    <row r="75" s="212" customFormat="1"/>
    <row r="76" s="212" customFormat="1"/>
    <row r="77" s="212" customFormat="1"/>
    <row r="78" s="212" customFormat="1"/>
    <row r="79" s="212" customFormat="1"/>
    <row r="80" s="212" customFormat="1"/>
    <row r="81" s="212" customFormat="1"/>
    <row r="82" s="212" customFormat="1"/>
    <row r="83" s="212" customFormat="1"/>
    <row r="84" s="212" customFormat="1"/>
    <row r="85" s="212" customFormat="1"/>
    <row r="86" s="212" customFormat="1"/>
    <row r="87" s="212" customFormat="1"/>
    <row r="88" s="212" customFormat="1"/>
    <row r="89" s="212" customFormat="1"/>
    <row r="90" s="212" customFormat="1"/>
    <row r="91" s="212" customFormat="1"/>
    <row r="92" s="212" customFormat="1"/>
    <row r="93" s="212" customFormat="1"/>
    <row r="94" s="212" customFormat="1"/>
    <row r="95" s="212" customFormat="1"/>
    <row r="96" s="212" customFormat="1"/>
    <row r="97" s="212" customFormat="1"/>
    <row r="98" s="212" customFormat="1"/>
    <row r="99" s="212" customFormat="1"/>
    <row r="100" s="212" customFormat="1"/>
    <row r="101" s="212" customFormat="1"/>
    <row r="102" s="212" customFormat="1"/>
    <row r="103" s="212" customFormat="1"/>
    <row r="104" s="212" customFormat="1"/>
    <row r="105" s="212" customFormat="1"/>
    <row r="106" s="212" customFormat="1"/>
    <row r="107" s="212" customFormat="1"/>
    <row r="108" s="212" customFormat="1"/>
    <row r="109" s="212" customFormat="1"/>
    <row r="110" s="212" customFormat="1"/>
    <row r="111" s="212" customFormat="1"/>
    <row r="112" s="212" customFormat="1"/>
    <row r="113" s="212" customFormat="1"/>
    <row r="114" s="212" customFormat="1"/>
    <row r="115" s="212" customFormat="1"/>
    <row r="116" s="212" customFormat="1"/>
    <row r="117" s="212" customFormat="1"/>
    <row r="118" s="212" customFormat="1"/>
    <row r="119" s="212" customFormat="1"/>
    <row r="120" s="212" customFormat="1"/>
    <row r="121" s="212" customFormat="1"/>
    <row r="122" s="212" customFormat="1"/>
    <row r="123" s="212" customFormat="1"/>
    <row r="124" s="212" customFormat="1"/>
    <row r="125" s="212" customFormat="1"/>
    <row r="126" s="212" customFormat="1"/>
    <row r="127" s="212" customFormat="1"/>
    <row r="128" s="212" customFormat="1"/>
    <row r="129" s="212" customFormat="1"/>
    <row r="130" s="212" customFormat="1"/>
    <row r="131" s="212" customFormat="1"/>
    <row r="132" s="212" customFormat="1"/>
    <row r="133" s="212" customFormat="1"/>
    <row r="134" s="212" customFormat="1"/>
    <row r="135" s="212" customFormat="1"/>
    <row r="136" s="212" customFormat="1"/>
    <row r="137" s="212" customFormat="1"/>
    <row r="138" s="212" customFormat="1"/>
    <row r="139" s="212" customFormat="1"/>
    <row r="140" s="212" customFormat="1"/>
    <row r="141" s="212" customFormat="1"/>
    <row r="142" s="212" customFormat="1"/>
    <row r="143" s="212" customFormat="1"/>
    <row r="144" s="212" customFormat="1"/>
    <row r="145" s="212" customFormat="1"/>
    <row r="146" s="212" customFormat="1"/>
    <row r="147" s="212" customFormat="1"/>
    <row r="148" s="212" customFormat="1"/>
    <row r="149" s="212" customFormat="1"/>
    <row r="150" s="212" customFormat="1"/>
    <row r="151" s="212" customFormat="1"/>
    <row r="152" s="212" customFormat="1"/>
    <row r="153" s="212" customFormat="1"/>
    <row r="154" s="212" customFormat="1"/>
    <row r="155" s="212" customFormat="1"/>
    <row r="156" s="212" customFormat="1"/>
    <row r="157" s="212" customFormat="1"/>
    <row r="158" s="212" customFormat="1"/>
    <row r="159" s="212" customFormat="1"/>
    <row r="160" s="212" customFormat="1"/>
    <row r="161" s="212" customFormat="1"/>
    <row r="162" s="212" customFormat="1"/>
    <row r="163" s="212" customFormat="1"/>
    <row r="164" s="212" customFormat="1"/>
    <row r="165" s="212" customFormat="1"/>
    <row r="166" s="212" customFormat="1"/>
    <row r="167" s="212" customFormat="1"/>
    <row r="168" s="212" customFormat="1"/>
    <row r="169" s="212" customFormat="1"/>
    <row r="170" s="212" customFormat="1"/>
    <row r="171" s="212" customFormat="1"/>
    <row r="172" s="212" customFormat="1"/>
    <row r="173" s="212" customFormat="1"/>
    <row r="174" s="212" customFormat="1"/>
    <row r="175" s="212" customFormat="1"/>
    <row r="176" s="212" customFormat="1"/>
    <row r="177" s="212" customFormat="1"/>
    <row r="178" s="212" customFormat="1"/>
    <row r="179" s="212" customFormat="1"/>
    <row r="180" s="212" customFormat="1"/>
    <row r="181" s="212" customFormat="1"/>
    <row r="182" s="212" customFormat="1"/>
    <row r="183" s="212" customFormat="1"/>
    <row r="184" s="212" customFormat="1"/>
    <row r="185" s="212" customFormat="1"/>
    <row r="186" s="212" customFormat="1"/>
    <row r="187" s="212" customFormat="1"/>
    <row r="188" s="212" customFormat="1"/>
    <row r="189" s="212" customFormat="1"/>
    <row r="190" s="212" customFormat="1"/>
    <row r="191" s="212" customFormat="1"/>
    <row r="192" s="212" customFormat="1"/>
    <row r="193" s="212" customFormat="1"/>
    <row r="194" s="212" customFormat="1"/>
    <row r="195" s="212" customFormat="1"/>
    <row r="196" s="212" customFormat="1"/>
    <row r="197" s="212" customFormat="1"/>
    <row r="198" s="212" customFormat="1"/>
    <row r="199" s="212" customFormat="1"/>
    <row r="200" s="212" customFormat="1"/>
    <row r="201" s="212" customFormat="1"/>
    <row r="202" s="212" customFormat="1"/>
    <row r="203" s="212" customFormat="1"/>
    <row r="204" s="212" customFormat="1"/>
    <row r="205" s="212" customFormat="1"/>
    <row r="206" s="212" customFormat="1"/>
    <row r="207" s="212" customFormat="1"/>
    <row r="208" s="212" customFormat="1"/>
    <row r="209" s="212" customFormat="1"/>
    <row r="210" s="212" customFormat="1"/>
    <row r="211" s="212" customFormat="1"/>
    <row r="212" s="212" customFormat="1"/>
    <row r="213" s="212" customFormat="1"/>
    <row r="214" s="212" customFormat="1"/>
    <row r="215" s="212" customFormat="1"/>
    <row r="216" s="212" customFormat="1"/>
    <row r="217" s="212" customFormat="1"/>
    <row r="218" s="212" customFormat="1"/>
    <row r="219" s="212" customFormat="1"/>
    <row r="220" s="212" customFormat="1"/>
    <row r="221" s="212" customFormat="1"/>
    <row r="222" s="212" customFormat="1"/>
    <row r="223" s="212" customFormat="1"/>
    <row r="224" s="212" customFormat="1"/>
    <row r="225" s="212" customFormat="1"/>
    <row r="226" s="212" customFormat="1"/>
    <row r="227" s="212" customFormat="1"/>
    <row r="228" s="212" customFormat="1"/>
    <row r="229" s="212" customFormat="1"/>
    <row r="230" s="212" customFormat="1"/>
    <row r="231" s="212" customFormat="1"/>
    <row r="232" s="212" customFormat="1"/>
    <row r="233" s="212" customFormat="1"/>
    <row r="234" s="212" customFormat="1"/>
    <row r="235" s="212" customFormat="1"/>
    <row r="236" s="212" customFormat="1"/>
    <row r="237" s="212" customFormat="1"/>
    <row r="238" s="212" customFormat="1"/>
    <row r="239" s="212" customFormat="1"/>
    <row r="240" s="212" customFormat="1"/>
    <row r="241" s="212" customFormat="1"/>
    <row r="242" s="212" customFormat="1"/>
    <row r="243" s="212" customFormat="1"/>
    <row r="244" s="212" customFormat="1"/>
    <row r="245" s="212" customFormat="1"/>
    <row r="246" s="212" customFormat="1"/>
    <row r="247" s="212" customFormat="1"/>
    <row r="248" s="212" customFormat="1"/>
    <row r="249" s="212" customFormat="1"/>
    <row r="250" s="212" customFormat="1"/>
    <row r="251" s="212" customFormat="1"/>
    <row r="252" s="212" customFormat="1"/>
    <row r="253" s="212" customFormat="1"/>
    <row r="254" s="212" customFormat="1"/>
    <row r="255" s="212" customFormat="1"/>
    <row r="256" s="212" customFormat="1"/>
    <row r="257" s="212" customFormat="1"/>
    <row r="258" s="212" customFormat="1"/>
    <row r="259" s="212" customFormat="1"/>
    <row r="260" s="212" customFormat="1"/>
    <row r="261" s="212" customFormat="1"/>
    <row r="262" s="212" customFormat="1"/>
    <row r="263" s="212" customFormat="1"/>
    <row r="264" s="212" customFormat="1"/>
    <row r="265" s="212" customFormat="1"/>
    <row r="266" s="212" customFormat="1"/>
    <row r="267" s="212" customFormat="1"/>
    <row r="268" s="212" customFormat="1"/>
    <row r="269" s="212" customFormat="1"/>
    <row r="270" s="212" customFormat="1"/>
    <row r="271" s="212" customFormat="1"/>
    <row r="272" s="212" customFormat="1"/>
    <row r="273" s="212" customFormat="1"/>
    <row r="274" s="212" customFormat="1"/>
    <row r="275" s="212" customFormat="1"/>
    <row r="276" s="212" customFormat="1"/>
    <row r="277" s="212" customFormat="1"/>
    <row r="278" s="212" customFormat="1"/>
    <row r="279" s="212" customFormat="1"/>
    <row r="280" s="212" customFormat="1"/>
    <row r="281" s="212" customFormat="1"/>
    <row r="282" s="212" customFormat="1"/>
    <row r="283" s="212" customFormat="1"/>
    <row r="284" s="212" customFormat="1"/>
    <row r="285" s="212" customFormat="1"/>
    <row r="286" s="212" customFormat="1"/>
    <row r="287" s="212" customFormat="1"/>
    <row r="288" s="212" customFormat="1"/>
    <row r="289" s="212" customFormat="1"/>
    <row r="290" s="212" customFormat="1"/>
    <row r="291" s="212" customFormat="1"/>
    <row r="292" s="212" customFormat="1"/>
    <row r="293" s="212" customFormat="1"/>
    <row r="294" s="212" customFormat="1"/>
    <row r="295" s="212" customFormat="1"/>
    <row r="296" s="212" customFormat="1"/>
    <row r="297" s="212" customFormat="1"/>
    <row r="298" s="212" customFormat="1"/>
    <row r="299" s="212" customFormat="1"/>
    <row r="300" s="212" customFormat="1"/>
    <row r="301" s="212" customFormat="1"/>
    <row r="302" s="212" customFormat="1"/>
    <row r="303" s="212" customFormat="1"/>
    <row r="304" s="212" customFormat="1"/>
    <row r="305" s="212" customFormat="1"/>
    <row r="306" s="212" customFormat="1"/>
    <row r="307" s="212" customFormat="1"/>
    <row r="308" s="212" customFormat="1"/>
    <row r="309" s="212" customFormat="1"/>
    <row r="310" s="212" customFormat="1"/>
    <row r="311" s="212" customFormat="1"/>
    <row r="312" s="212" customFormat="1"/>
    <row r="313" s="212" customFormat="1"/>
    <row r="314" s="212" customFormat="1"/>
    <row r="315" s="212" customFormat="1"/>
    <row r="316" s="212" customFormat="1"/>
    <row r="317" s="212" customFormat="1"/>
    <row r="318" s="212" customFormat="1"/>
    <row r="319" s="212" customFormat="1"/>
    <row r="320" s="212" customFormat="1"/>
    <row r="321" s="212" customFormat="1"/>
    <row r="322" s="212" customFormat="1"/>
    <row r="323" s="212" customFormat="1"/>
    <row r="324" s="212" customFormat="1"/>
    <row r="325" s="212" customFormat="1"/>
    <row r="326" s="212" customFormat="1"/>
    <row r="327" s="212" customFormat="1"/>
    <row r="328" s="212" customFormat="1"/>
    <row r="329" s="212" customFormat="1"/>
    <row r="330" s="212" customFormat="1"/>
    <row r="331" s="212" customFormat="1"/>
    <row r="332" s="212" customFormat="1"/>
    <row r="333" s="212" customFormat="1"/>
    <row r="334" s="212" customFormat="1"/>
    <row r="335" s="212" customFormat="1"/>
    <row r="336" s="212" customFormat="1"/>
    <row r="337" s="212" customFormat="1"/>
    <row r="338" s="212" customFormat="1"/>
    <row r="339" s="212" customFormat="1"/>
    <row r="340" s="212" customFormat="1"/>
    <row r="341" s="212" customFormat="1"/>
    <row r="342" s="212" customFormat="1"/>
    <row r="343" s="212" customFormat="1"/>
    <row r="344" s="212" customFormat="1"/>
    <row r="345" s="212" customFormat="1"/>
    <row r="346" s="212" customFormat="1"/>
    <row r="347" s="212" customFormat="1"/>
    <row r="348" s="212" customFormat="1"/>
    <row r="349" s="212" customFormat="1"/>
    <row r="350" s="212" customFormat="1"/>
    <row r="351" s="212" customFormat="1"/>
    <row r="352" s="212" customFormat="1"/>
    <row r="353" s="212" customFormat="1"/>
    <row r="354" s="212" customFormat="1"/>
    <row r="355" s="212" customFormat="1"/>
    <row r="356" s="212" customFormat="1"/>
    <row r="357" s="212" customFormat="1"/>
    <row r="358" s="212" customFormat="1"/>
    <row r="359" s="212" customFormat="1"/>
    <row r="360" s="212" customFormat="1"/>
    <row r="361" s="212" customFormat="1"/>
    <row r="362" s="212" customFormat="1"/>
    <row r="363" s="212" customFormat="1"/>
    <row r="364" s="212" customFormat="1"/>
    <row r="365" s="212" customFormat="1"/>
    <row r="366" s="212" customFormat="1"/>
    <row r="367" s="212" customFormat="1"/>
    <row r="368" s="212" customFormat="1"/>
    <row r="369" s="212" customFormat="1"/>
    <row r="370" s="212" customFormat="1"/>
    <row r="371" s="212" customFormat="1"/>
    <row r="372" s="212" customFormat="1"/>
    <row r="373" s="212" customFormat="1"/>
    <row r="374" s="212" customFormat="1"/>
    <row r="375" s="212" customFormat="1"/>
    <row r="376" s="212" customFormat="1"/>
    <row r="377" s="212" customFormat="1"/>
    <row r="378" s="212" customFormat="1"/>
    <row r="379" s="212" customFormat="1"/>
    <row r="380" s="212" customFormat="1"/>
    <row r="381" s="212" customFormat="1"/>
    <row r="382" s="212" customFormat="1"/>
    <row r="383" s="212" customFormat="1"/>
    <row r="384" s="212" customFormat="1"/>
    <row r="385" s="212" customFormat="1"/>
    <row r="386" s="212" customFormat="1"/>
    <row r="387" s="212" customFormat="1"/>
    <row r="388" s="212" customFormat="1"/>
    <row r="389" s="212" customFormat="1"/>
    <row r="390" s="212" customFormat="1"/>
    <row r="391" s="212" customFormat="1"/>
    <row r="392" s="212" customFormat="1"/>
    <row r="393" s="212" customFormat="1"/>
    <row r="394" s="212" customFormat="1"/>
    <row r="395" s="212" customFormat="1"/>
    <row r="396" s="212" customFormat="1"/>
    <row r="397" s="212" customFormat="1"/>
    <row r="398" s="212" customFormat="1"/>
    <row r="399" s="212" customFormat="1"/>
    <row r="400" s="212" customFormat="1"/>
    <row r="401" s="212" customFormat="1"/>
    <row r="402" s="212" customFormat="1"/>
    <row r="403" s="212" customFormat="1"/>
    <row r="404" s="212" customFormat="1"/>
    <row r="405" s="212" customFormat="1"/>
    <row r="406" s="212" customFormat="1"/>
    <row r="407" s="212" customFormat="1"/>
    <row r="408" s="212" customFormat="1"/>
    <row r="409" s="212" customFormat="1"/>
    <row r="410" s="212" customFormat="1"/>
    <row r="411" s="212" customFormat="1"/>
    <row r="412" s="212" customFormat="1"/>
    <row r="413" s="212" customFormat="1"/>
    <row r="414" s="212" customFormat="1"/>
    <row r="415" s="212" customFormat="1"/>
    <row r="416" s="212" customFormat="1"/>
    <row r="417" s="212" customFormat="1"/>
    <row r="418" s="212" customFormat="1"/>
    <row r="419" s="212" customFormat="1"/>
    <row r="420" s="212" customFormat="1"/>
    <row r="421" s="212" customFormat="1"/>
    <row r="422" s="212" customFormat="1"/>
    <row r="423" s="212" customFormat="1"/>
    <row r="424" s="212" customFormat="1"/>
    <row r="425" s="212" customFormat="1"/>
    <row r="426" s="212" customFormat="1"/>
    <row r="427" s="212" customFormat="1"/>
    <row r="428" s="212" customFormat="1"/>
    <row r="429" s="212" customFormat="1"/>
    <row r="430" s="212" customFormat="1"/>
    <row r="431" s="212" customFormat="1"/>
    <row r="432" s="212" customFormat="1"/>
    <row r="433" s="212" customFormat="1"/>
    <row r="434" s="212" customFormat="1"/>
    <row r="435" s="212" customFormat="1"/>
    <row r="436" s="212" customFormat="1"/>
    <row r="437" s="212" customFormat="1"/>
    <row r="438" s="212" customFormat="1"/>
    <row r="439" s="212" customFormat="1"/>
    <row r="440" s="212" customFormat="1"/>
    <row r="441" s="212" customFormat="1"/>
    <row r="442" s="212" customFormat="1"/>
    <row r="443" s="212" customFormat="1"/>
    <row r="444" s="212" customFormat="1"/>
    <row r="445" s="212" customFormat="1"/>
    <row r="446" s="212" customFormat="1"/>
    <row r="447" s="212" customFormat="1"/>
    <row r="448" s="212" customFormat="1"/>
    <row r="449" s="212" customFormat="1"/>
    <row r="450" s="212" customFormat="1"/>
    <row r="451" s="212" customFormat="1"/>
    <row r="452" s="212" customFormat="1"/>
    <row r="453" s="212" customFormat="1"/>
    <row r="454" s="212" customFormat="1"/>
    <row r="455" s="212" customFormat="1"/>
    <row r="456" s="212" customFormat="1"/>
    <row r="457" s="212" customFormat="1"/>
    <row r="458" s="212" customFormat="1"/>
    <row r="459" s="212" customFormat="1"/>
    <row r="460" s="212" customFormat="1"/>
    <row r="461" s="212" customFormat="1"/>
    <row r="462" s="212" customFormat="1"/>
    <row r="463" s="212" customFormat="1"/>
    <row r="464" s="212" customFormat="1"/>
    <row r="465" s="212" customFormat="1"/>
    <row r="466" s="212" customFormat="1"/>
    <row r="467" s="212" customFormat="1"/>
    <row r="468" s="212" customFormat="1"/>
    <row r="469" s="212" customFormat="1"/>
    <row r="470" s="212" customFormat="1"/>
    <row r="471" s="212" customFormat="1"/>
    <row r="472" s="212" customFormat="1"/>
    <row r="473" s="212" customFormat="1"/>
    <row r="474" s="212" customFormat="1"/>
    <row r="475" s="212" customFormat="1"/>
    <row r="476" s="212" customFormat="1"/>
    <row r="477" s="212" customFormat="1"/>
    <row r="478" s="212" customFormat="1"/>
    <row r="479" s="212" customFormat="1"/>
    <row r="480" s="212" customFormat="1"/>
    <row r="481" s="212" customFormat="1"/>
    <row r="482" s="212" customFormat="1"/>
    <row r="483" s="212" customFormat="1"/>
    <row r="484" s="212" customFormat="1"/>
    <row r="485" s="212" customFormat="1"/>
    <row r="486" s="212" customFormat="1"/>
    <row r="487" s="212" customFormat="1"/>
    <row r="488" s="212" customFormat="1"/>
    <row r="489" s="212" customFormat="1"/>
    <row r="490" s="212" customFormat="1"/>
    <row r="491" s="212" customFormat="1"/>
    <row r="492" s="212" customFormat="1"/>
    <row r="493" s="212" customFormat="1"/>
    <row r="494" s="212" customFormat="1"/>
    <row r="495" s="212" customFormat="1"/>
    <row r="496" s="212" customFormat="1"/>
    <row r="497" s="212" customFormat="1"/>
    <row r="498" s="212" customFormat="1"/>
    <row r="499" s="212" customFormat="1"/>
    <row r="500" s="212" customFormat="1"/>
    <row r="501" s="212" customFormat="1"/>
    <row r="502" s="212" customFormat="1"/>
    <row r="503" s="212" customFormat="1"/>
    <row r="504" s="212" customFormat="1"/>
    <row r="505" s="212" customFormat="1"/>
    <row r="506" s="212" customFormat="1"/>
    <row r="507" s="212" customFormat="1"/>
    <row r="508" s="212" customFormat="1"/>
    <row r="509" s="212" customFormat="1"/>
    <row r="510" s="212" customFormat="1"/>
    <row r="511" s="212" customFormat="1"/>
    <row r="512" s="212" customFormat="1"/>
    <row r="513" s="212" customFormat="1"/>
    <row r="514" s="212" customFormat="1"/>
    <row r="515" s="212" customFormat="1"/>
    <row r="516" s="212" customFormat="1"/>
    <row r="517" s="212" customFormat="1"/>
    <row r="518" s="212" customFormat="1"/>
    <row r="519" s="212" customFormat="1"/>
    <row r="520" s="212" customFormat="1"/>
    <row r="521" s="212" customFormat="1"/>
    <row r="522" s="212" customFormat="1"/>
    <row r="523" s="212" customFormat="1"/>
    <row r="524" s="212" customFormat="1"/>
    <row r="525" s="212" customFormat="1"/>
    <row r="526" s="212" customFormat="1"/>
    <row r="527" s="212" customFormat="1"/>
    <row r="528" s="212" customFormat="1"/>
    <row r="529" s="212" customFormat="1"/>
    <row r="530" s="212" customFormat="1"/>
    <row r="531" s="212" customFormat="1"/>
    <row r="532" s="212" customFormat="1"/>
    <row r="533" s="212" customFormat="1"/>
    <row r="534" s="212" customFormat="1"/>
    <row r="535" s="212" customFormat="1"/>
    <row r="536" s="212" customFormat="1"/>
    <row r="537" s="212" customFormat="1"/>
    <row r="538" s="212" customFormat="1"/>
    <row r="539" s="212" customFormat="1"/>
    <row r="540" s="212" customFormat="1"/>
    <row r="541" s="212" customFormat="1"/>
    <row r="542" s="212" customFormat="1"/>
    <row r="543" s="212" customFormat="1"/>
    <row r="544" s="212" customFormat="1"/>
    <row r="545" s="212" customFormat="1"/>
    <row r="546" s="212" customFormat="1"/>
    <row r="547" s="212" customFormat="1"/>
    <row r="548" s="212" customFormat="1"/>
    <row r="549" s="212" customFormat="1"/>
    <row r="550" s="212" customFormat="1"/>
    <row r="551" s="212" customFormat="1"/>
    <row r="552" s="212" customFormat="1"/>
    <row r="553" s="212" customFormat="1"/>
    <row r="554" s="212" customFormat="1"/>
    <row r="555" s="212" customFormat="1"/>
    <row r="556" s="212" customFormat="1"/>
    <row r="557" s="212" customFormat="1"/>
    <row r="558" s="212" customFormat="1"/>
    <row r="559" s="212" customFormat="1"/>
    <row r="560" s="212" customFormat="1"/>
    <row r="561" s="212" customFormat="1"/>
    <row r="562" s="212" customFormat="1"/>
    <row r="563" s="212" customFormat="1"/>
    <row r="564" s="212" customFormat="1"/>
    <row r="565" s="212" customFormat="1"/>
    <row r="566" s="212" customFormat="1"/>
    <row r="567" s="212" customFormat="1"/>
    <row r="568" s="212" customFormat="1"/>
    <row r="569" s="212" customFormat="1"/>
    <row r="570" s="212" customFormat="1"/>
    <row r="571" s="212" customFormat="1"/>
    <row r="572" s="212" customFormat="1"/>
    <row r="573" s="212" customFormat="1"/>
    <row r="574" s="212" customFormat="1"/>
    <row r="575" s="212" customFormat="1"/>
    <row r="576" s="212" customFormat="1"/>
    <row r="577" s="212" customFormat="1"/>
    <row r="578" s="212" customFormat="1"/>
    <row r="579" s="212" customFormat="1"/>
    <row r="580" s="212" customFormat="1"/>
    <row r="581" s="212" customFormat="1"/>
    <row r="582" s="212" customFormat="1"/>
    <row r="583" s="212" customFormat="1"/>
    <row r="584" s="212" customFormat="1"/>
    <row r="585" s="212" customFormat="1"/>
    <row r="586" s="212" customFormat="1"/>
    <row r="587" s="212" customFormat="1"/>
    <row r="588" s="212" customFormat="1"/>
    <row r="589" s="212" customFormat="1"/>
    <row r="590" s="212" customFormat="1"/>
    <row r="591" s="212" customFormat="1"/>
    <row r="592" s="212" customFormat="1"/>
    <row r="593" s="212" customFormat="1"/>
    <row r="594" s="212" customFormat="1"/>
    <row r="595" s="212" customFormat="1"/>
    <row r="596" s="212" customFormat="1"/>
    <row r="597" s="212" customFormat="1"/>
    <row r="598" s="212" customFormat="1"/>
    <row r="599" s="212" customFormat="1"/>
    <row r="600" s="212" customFormat="1"/>
    <row r="601" s="212" customFormat="1"/>
    <row r="602" s="212" customFormat="1"/>
    <row r="603" s="212" customFormat="1"/>
    <row r="604" s="212" customFormat="1"/>
    <row r="605" s="212" customFormat="1"/>
    <row r="606" s="212" customFormat="1"/>
    <row r="607" s="212" customFormat="1"/>
    <row r="608" s="212" customFormat="1"/>
    <row r="609" s="212" customFormat="1"/>
    <row r="610" s="212" customFormat="1"/>
    <row r="611" s="212" customFormat="1"/>
    <row r="612" s="212" customFormat="1"/>
    <row r="613" s="212" customFormat="1"/>
    <row r="614" s="212" customFormat="1"/>
    <row r="615" s="212" customFormat="1"/>
    <row r="616" s="212" customFormat="1"/>
    <row r="617" s="212" customFormat="1"/>
    <row r="618" s="212" customFormat="1"/>
    <row r="619" s="212" customFormat="1"/>
    <row r="620" s="212" customFormat="1"/>
    <row r="621" s="212" customFormat="1"/>
    <row r="622" s="212" customFormat="1"/>
    <row r="623" s="212" customFormat="1"/>
    <row r="624" s="212" customFormat="1"/>
    <row r="625" s="212" customFormat="1"/>
    <row r="626" s="212" customFormat="1"/>
    <row r="627" s="212" customFormat="1"/>
    <row r="628" s="212" customFormat="1"/>
    <row r="629" s="212" customFormat="1"/>
    <row r="630" s="212" customFormat="1"/>
    <row r="631" s="212" customFormat="1"/>
    <row r="632" s="212" customFormat="1"/>
    <row r="633" s="212" customFormat="1"/>
    <row r="634" s="212" customFormat="1"/>
    <row r="635" s="212" customFormat="1"/>
    <row r="636" s="212" customFormat="1"/>
    <row r="637" s="212" customFormat="1"/>
    <row r="638" s="212" customFormat="1"/>
    <row r="639" s="212" customFormat="1"/>
    <row r="640" s="212" customFormat="1"/>
    <row r="641" s="212" customFormat="1"/>
    <row r="642" s="212" customFormat="1"/>
    <row r="643" s="212" customFormat="1"/>
    <row r="644" s="212" customFormat="1"/>
    <row r="645" s="212" customFormat="1"/>
    <row r="646" s="212" customFormat="1"/>
    <row r="647" s="212" customFormat="1"/>
    <row r="648" s="212" customFormat="1"/>
    <row r="649" s="212" customFormat="1"/>
    <row r="650" s="212" customFormat="1"/>
  </sheetData>
  <sheetProtection sheet="1" objects="1" scenarios="1"/>
  <mergeCells count="11">
    <mergeCell ref="F51:G51"/>
    <mergeCell ref="F52:G52"/>
    <mergeCell ref="F53:G53"/>
    <mergeCell ref="A13:B13"/>
    <mergeCell ref="A14:B14"/>
    <mergeCell ref="A12:B12"/>
    <mergeCell ref="A7:B7"/>
    <mergeCell ref="A8:B8"/>
    <mergeCell ref="A9:B9"/>
    <mergeCell ref="A10:B10"/>
    <mergeCell ref="A11:B11"/>
  </mergeCells>
  <dataValidations count="1">
    <dataValidation type="list" allowBlank="1" showInputMessage="1" showErrorMessage="1" sqref="A7:B14">
      <formula1>$E$20:$E$24</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1"/>
  <sheetViews>
    <sheetView showGridLines="0" view="pageBreakPreview" topLeftCell="A4" zoomScaleNormal="100" zoomScaleSheetLayoutView="100" workbookViewId="0">
      <selection activeCell="I13" sqref="I13"/>
    </sheetView>
  </sheetViews>
  <sheetFormatPr defaultColWidth="9.109375" defaultRowHeight="13.2"/>
  <cols>
    <col min="1" max="1" width="17.33203125" style="11" customWidth="1"/>
    <col min="2" max="2" width="14.44140625" style="11" customWidth="1"/>
    <col min="3" max="3" width="17.5546875" style="11" customWidth="1"/>
    <col min="4" max="4" width="9" style="11" bestFit="1" customWidth="1"/>
    <col min="5" max="5" width="12.44140625" style="11" customWidth="1"/>
    <col min="6" max="6" width="11.33203125" style="11" customWidth="1"/>
    <col min="7" max="7" width="9.6640625" style="11" customWidth="1"/>
    <col min="8" max="8" width="0.109375" style="11" hidden="1" customWidth="1"/>
    <col min="9" max="10" width="11.33203125" style="11" customWidth="1"/>
    <col min="11" max="18" width="9.109375" style="11"/>
    <col min="19" max="19" width="9.109375" style="5"/>
    <col min="20" max="16384" width="9.109375" style="11"/>
  </cols>
  <sheetData>
    <row r="1" spans="1:19">
      <c r="A1" s="6"/>
      <c r="B1" s="6"/>
      <c r="C1" s="6"/>
      <c r="D1" s="6"/>
      <c r="E1" s="6"/>
      <c r="F1" s="6"/>
      <c r="G1" s="13" t="s">
        <v>0</v>
      </c>
      <c r="H1" s="10" t="s">
        <v>0</v>
      </c>
      <c r="I1" s="357" t="e">
        <f>#REF!</f>
        <v>#REF!</v>
      </c>
      <c r="J1" s="357"/>
      <c r="K1" s="5"/>
      <c r="L1" s="5"/>
      <c r="M1" s="5"/>
      <c r="N1" s="5"/>
      <c r="O1" s="5"/>
      <c r="P1" s="5"/>
      <c r="Q1" s="5"/>
      <c r="R1" s="5"/>
    </row>
    <row r="2" spans="1:19" ht="18.75" customHeight="1">
      <c r="A2" s="366" t="e">
        <f>#REF!</f>
        <v>#REF!</v>
      </c>
      <c r="B2" s="366"/>
      <c r="C2" s="366"/>
      <c r="D2" s="366"/>
      <c r="E2" s="366"/>
      <c r="F2" s="366"/>
      <c r="G2" s="366"/>
      <c r="H2" s="366"/>
      <c r="I2" s="366"/>
      <c r="J2" s="366"/>
      <c r="K2" s="5"/>
      <c r="L2" s="5"/>
      <c r="M2" s="5"/>
      <c r="N2" s="5"/>
      <c r="O2" s="5"/>
      <c r="P2" s="5"/>
      <c r="Q2" s="5"/>
      <c r="R2" s="5"/>
    </row>
    <row r="3" spans="1:19" ht="17.399999999999999">
      <c r="A3" s="366" t="e">
        <f>#REF!</f>
        <v>#REF!</v>
      </c>
      <c r="B3" s="366"/>
      <c r="C3" s="366"/>
      <c r="D3" s="366"/>
      <c r="E3" s="366"/>
      <c r="F3" s="366"/>
      <c r="G3" s="366"/>
      <c r="H3" s="366"/>
      <c r="I3" s="366"/>
      <c r="J3" s="366"/>
      <c r="K3" s="5"/>
      <c r="L3" s="5"/>
      <c r="M3" s="5"/>
      <c r="N3" s="5"/>
      <c r="O3" s="5"/>
      <c r="P3" s="5"/>
      <c r="Q3" s="5"/>
      <c r="R3" s="5"/>
    </row>
    <row r="4" spans="1:19" ht="15.6">
      <c r="A4" s="354" t="e">
        <f>#REF!</f>
        <v>#REF!</v>
      </c>
      <c r="B4" s="354"/>
      <c r="C4" s="354"/>
      <c r="D4" s="354"/>
      <c r="E4" s="354"/>
      <c r="F4" s="354"/>
      <c r="G4" s="354"/>
      <c r="H4" s="354"/>
      <c r="I4" s="354"/>
      <c r="J4" s="354"/>
      <c r="K4" s="5"/>
      <c r="L4" s="5"/>
      <c r="M4" s="5"/>
      <c r="N4" s="5"/>
      <c r="O4" s="5"/>
      <c r="P4" s="5"/>
      <c r="Q4" s="5"/>
      <c r="R4" s="5"/>
    </row>
    <row r="5" spans="1:19">
      <c r="A5" s="367"/>
      <c r="B5" s="367"/>
      <c r="C5" s="367"/>
      <c r="D5" s="367"/>
      <c r="E5" s="367"/>
      <c r="F5" s="367"/>
      <c r="G5" s="367"/>
      <c r="H5" s="367"/>
      <c r="I5" s="367"/>
      <c r="J5" s="367"/>
      <c r="K5" s="5"/>
      <c r="L5" s="5"/>
      <c r="M5" s="5"/>
      <c r="N5" s="5"/>
      <c r="O5" s="5"/>
      <c r="P5" s="5"/>
      <c r="Q5" s="5"/>
      <c r="R5" s="5"/>
    </row>
    <row r="6" spans="1:19" s="16" customFormat="1">
      <c r="A6" s="14"/>
      <c r="B6" s="14"/>
      <c r="C6" s="14"/>
      <c r="D6" s="14"/>
      <c r="E6" s="14"/>
      <c r="F6" s="14"/>
      <c r="G6" s="14"/>
      <c r="H6" s="14"/>
      <c r="I6" s="14"/>
      <c r="J6" s="14"/>
      <c r="K6" s="5"/>
      <c r="L6" s="5"/>
      <c r="M6" s="5"/>
      <c r="N6" s="5"/>
      <c r="O6" s="5"/>
      <c r="P6" s="5"/>
      <c r="Q6" s="5"/>
      <c r="R6" s="5"/>
      <c r="S6" s="5"/>
    </row>
    <row r="7" spans="1:19" s="20" customFormat="1" ht="13.8">
      <c r="A7" s="31" t="s">
        <v>20</v>
      </c>
      <c r="B7" s="368" t="e">
        <f>#REF!</f>
        <v>#REF!</v>
      </c>
      <c r="C7" s="368"/>
      <c r="D7" s="368"/>
      <c r="E7" s="368"/>
      <c r="F7" s="368"/>
      <c r="G7" s="368"/>
      <c r="H7" s="368"/>
      <c r="I7" s="368"/>
      <c r="J7" s="368"/>
      <c r="K7" s="19"/>
      <c r="L7" s="19"/>
      <c r="M7" s="19"/>
      <c r="N7" s="19"/>
      <c r="O7" s="19"/>
      <c r="P7" s="19"/>
      <c r="Q7" s="19"/>
      <c r="R7" s="19"/>
      <c r="S7" s="19"/>
    </row>
    <row r="8" spans="1:19">
      <c r="A8" s="6"/>
      <c r="B8" s="6"/>
      <c r="C8" s="6"/>
      <c r="D8" s="6"/>
      <c r="E8" s="6"/>
      <c r="F8" s="6"/>
      <c r="G8" s="6"/>
      <c r="H8" s="6"/>
      <c r="I8" s="6"/>
      <c r="J8" s="6"/>
      <c r="K8" s="5"/>
      <c r="L8" s="5"/>
      <c r="M8" s="5"/>
      <c r="N8" s="5"/>
      <c r="O8" s="5"/>
      <c r="P8" s="5"/>
      <c r="Q8" s="5"/>
      <c r="R8" s="5"/>
    </row>
    <row r="9" spans="1:19">
      <c r="A9" s="6"/>
      <c r="B9" s="6"/>
      <c r="C9" s="6"/>
      <c r="D9" s="6"/>
      <c r="E9" s="6"/>
      <c r="F9" s="6"/>
      <c r="G9" s="6"/>
      <c r="H9" s="6"/>
      <c r="I9" s="6"/>
      <c r="J9" s="6"/>
      <c r="K9" s="5"/>
      <c r="L9" s="5"/>
      <c r="M9" s="5"/>
      <c r="N9" s="5"/>
      <c r="O9" s="5"/>
      <c r="P9" s="5"/>
      <c r="Q9" s="5"/>
      <c r="R9" s="5"/>
    </row>
    <row r="10" spans="1:19" s="15" customFormat="1" ht="15">
      <c r="A10" s="15" t="s">
        <v>23</v>
      </c>
      <c r="K10" s="5"/>
      <c r="L10" s="5"/>
      <c r="M10" s="5"/>
      <c r="N10" s="5"/>
      <c r="O10" s="5"/>
      <c r="P10" s="5"/>
      <c r="Q10" s="5"/>
      <c r="R10" s="5"/>
      <c r="S10" s="5"/>
    </row>
    <row r="11" spans="1:19" s="20" customFormat="1" ht="13.8">
      <c r="A11" s="363" t="s">
        <v>3</v>
      </c>
      <c r="B11" s="365" t="s">
        <v>14</v>
      </c>
      <c r="C11" s="365" t="s">
        <v>2</v>
      </c>
      <c r="D11" s="21" t="s">
        <v>7</v>
      </c>
      <c r="E11" s="21" t="s">
        <v>8</v>
      </c>
      <c r="F11" s="369" t="s">
        <v>4</v>
      </c>
      <c r="G11" s="352" t="s">
        <v>1</v>
      </c>
      <c r="H11" s="21" t="s">
        <v>5</v>
      </c>
      <c r="I11" s="352" t="s">
        <v>9</v>
      </c>
      <c r="J11" s="352" t="s">
        <v>10</v>
      </c>
      <c r="K11" s="19"/>
      <c r="L11" s="19"/>
      <c r="M11" s="19"/>
      <c r="N11" s="19"/>
      <c r="O11" s="19"/>
      <c r="P11" s="19"/>
      <c r="Q11" s="19"/>
      <c r="R11" s="19"/>
      <c r="S11" s="19"/>
    </row>
    <row r="12" spans="1:19" s="20" customFormat="1" ht="13.8">
      <c r="A12" s="364"/>
      <c r="B12" s="353"/>
      <c r="C12" s="353"/>
      <c r="D12" s="22" t="s">
        <v>11</v>
      </c>
      <c r="E12" s="22" t="s">
        <v>13</v>
      </c>
      <c r="F12" s="353"/>
      <c r="G12" s="353"/>
      <c r="H12" s="22" t="s">
        <v>12</v>
      </c>
      <c r="I12" s="353"/>
      <c r="J12" s="353"/>
      <c r="K12" s="19"/>
      <c r="L12" s="19"/>
      <c r="M12" s="19"/>
      <c r="N12" s="19"/>
      <c r="O12" s="19"/>
      <c r="P12" s="19"/>
      <c r="Q12" s="19"/>
      <c r="R12" s="19"/>
      <c r="S12" s="19"/>
    </row>
    <row r="13" spans="1:19" s="20" customFormat="1" ht="15.75" customHeight="1">
      <c r="A13" s="32" t="e">
        <f>#REF!</f>
        <v>#REF!</v>
      </c>
      <c r="B13" s="23" t="e">
        <f>#REF!</f>
        <v>#REF!</v>
      </c>
      <c r="C13" s="23" t="e">
        <f>#REF!</f>
        <v>#REF!</v>
      </c>
      <c r="D13" s="23" t="e">
        <f>#REF!</f>
        <v>#REF!</v>
      </c>
      <c r="E13" s="23" t="e">
        <f>#REF!/100</f>
        <v>#REF!</v>
      </c>
      <c r="F13" s="23" t="e">
        <f>#REF!</f>
        <v>#REF!</v>
      </c>
      <c r="G13" s="23" t="e">
        <f>#REF!</f>
        <v>#REF!</v>
      </c>
      <c r="H13" s="23">
        <v>0.8</v>
      </c>
      <c r="I13" s="80" t="e">
        <f t="shared" ref="I13:I20" si="0">IF(E13&gt;0,((C13*G13*0.746/E13*0.05)),0)</f>
        <v>#REF!</v>
      </c>
      <c r="J13" s="24" t="e">
        <f>IF(E13&gt;0,((C13*0.75*G13*0.746/E13*F13*0.45)),0)</f>
        <v>#REF!</v>
      </c>
      <c r="K13" s="19"/>
      <c r="L13" s="19"/>
      <c r="M13" s="19"/>
      <c r="N13" s="19"/>
      <c r="O13" s="19"/>
      <c r="P13" s="19"/>
      <c r="Q13" s="19"/>
      <c r="R13" s="19"/>
      <c r="S13" s="19"/>
    </row>
    <row r="14" spans="1:19" s="20" customFormat="1" ht="15.75" customHeight="1">
      <c r="A14" s="32" t="e">
        <f>#REF!</f>
        <v>#REF!</v>
      </c>
      <c r="B14" s="23" t="e">
        <f>#REF!</f>
        <v>#REF!</v>
      </c>
      <c r="C14" s="23" t="e">
        <f>#REF!</f>
        <v>#REF!</v>
      </c>
      <c r="D14" s="23" t="e">
        <f>#REF!</f>
        <v>#REF!</v>
      </c>
      <c r="E14" s="23" t="e">
        <f>#REF!/100</f>
        <v>#REF!</v>
      </c>
      <c r="F14" s="23" t="e">
        <f>#REF!</f>
        <v>#REF!</v>
      </c>
      <c r="G14" s="23" t="e">
        <f>#REF!</f>
        <v>#REF!</v>
      </c>
      <c r="H14" s="23">
        <v>0.8</v>
      </c>
      <c r="I14" s="80" t="e">
        <f t="shared" si="0"/>
        <v>#REF!</v>
      </c>
      <c r="J14" s="24" t="e">
        <f t="shared" ref="J14:J20" si="1">IF(E14&gt;0,((C14*0.75*G14*0.746/E14*F14*0.45)),0)</f>
        <v>#REF!</v>
      </c>
      <c r="K14" s="19"/>
      <c r="L14" s="19"/>
      <c r="M14" s="19"/>
      <c r="N14" s="19"/>
      <c r="O14" s="19"/>
      <c r="P14" s="19"/>
      <c r="Q14" s="19"/>
      <c r="R14" s="19"/>
      <c r="S14" s="19"/>
    </row>
    <row r="15" spans="1:19" s="20" customFormat="1" ht="15.75" customHeight="1">
      <c r="A15" s="32" t="e">
        <f>#REF!</f>
        <v>#REF!</v>
      </c>
      <c r="B15" s="23" t="e">
        <f>#REF!</f>
        <v>#REF!</v>
      </c>
      <c r="C15" s="23" t="e">
        <f>#REF!</f>
        <v>#REF!</v>
      </c>
      <c r="D15" s="23" t="e">
        <f>#REF!</f>
        <v>#REF!</v>
      </c>
      <c r="E15" s="23" t="e">
        <f>#REF!/100</f>
        <v>#REF!</v>
      </c>
      <c r="F15" s="23" t="e">
        <f>#REF!</f>
        <v>#REF!</v>
      </c>
      <c r="G15" s="23" t="e">
        <f>#REF!</f>
        <v>#REF!</v>
      </c>
      <c r="H15" s="23">
        <v>0.8</v>
      </c>
      <c r="I15" s="80" t="e">
        <f t="shared" si="0"/>
        <v>#REF!</v>
      </c>
      <c r="J15" s="24" t="e">
        <f t="shared" si="1"/>
        <v>#REF!</v>
      </c>
      <c r="K15" s="19"/>
      <c r="L15" s="19"/>
      <c r="M15" s="19"/>
      <c r="N15" s="19"/>
      <c r="O15" s="19"/>
      <c r="P15" s="19"/>
      <c r="Q15" s="19"/>
      <c r="R15" s="19"/>
      <c r="S15" s="19"/>
    </row>
    <row r="16" spans="1:19" s="20" customFormat="1" ht="15.75" customHeight="1">
      <c r="A16" s="32" t="e">
        <f>#REF!</f>
        <v>#REF!</v>
      </c>
      <c r="B16" s="23" t="e">
        <f>#REF!</f>
        <v>#REF!</v>
      </c>
      <c r="C16" s="23" t="e">
        <f>#REF!</f>
        <v>#REF!</v>
      </c>
      <c r="D16" s="23" t="e">
        <f>#REF!</f>
        <v>#REF!</v>
      </c>
      <c r="E16" s="23" t="e">
        <f>#REF!/100</f>
        <v>#REF!</v>
      </c>
      <c r="F16" s="23" t="e">
        <f>#REF!</f>
        <v>#REF!</v>
      </c>
      <c r="G16" s="23" t="e">
        <f>#REF!</f>
        <v>#REF!</v>
      </c>
      <c r="H16" s="23">
        <v>0.8</v>
      </c>
      <c r="I16" s="80" t="e">
        <f t="shared" si="0"/>
        <v>#REF!</v>
      </c>
      <c r="J16" s="24" t="e">
        <f t="shared" si="1"/>
        <v>#REF!</v>
      </c>
      <c r="K16" s="19"/>
      <c r="L16" s="19"/>
      <c r="M16" s="19"/>
      <c r="N16" s="19"/>
      <c r="O16" s="19"/>
      <c r="P16" s="19"/>
      <c r="Q16" s="19"/>
      <c r="R16" s="19"/>
      <c r="S16" s="19"/>
    </row>
    <row r="17" spans="1:19" s="20" customFormat="1" ht="15.75" customHeight="1">
      <c r="A17" s="32" t="e">
        <f>#REF!</f>
        <v>#REF!</v>
      </c>
      <c r="B17" s="23" t="e">
        <f>#REF!</f>
        <v>#REF!</v>
      </c>
      <c r="C17" s="23" t="e">
        <f>#REF!</f>
        <v>#REF!</v>
      </c>
      <c r="D17" s="23" t="e">
        <f>#REF!</f>
        <v>#REF!</v>
      </c>
      <c r="E17" s="23" t="e">
        <f>#REF!/100</f>
        <v>#REF!</v>
      </c>
      <c r="F17" s="23" t="e">
        <f>#REF!</f>
        <v>#REF!</v>
      </c>
      <c r="G17" s="23" t="e">
        <f>#REF!</f>
        <v>#REF!</v>
      </c>
      <c r="H17" s="23">
        <v>0.8</v>
      </c>
      <c r="I17" s="80" t="e">
        <f t="shared" si="0"/>
        <v>#REF!</v>
      </c>
      <c r="J17" s="24" t="e">
        <f t="shared" si="1"/>
        <v>#REF!</v>
      </c>
      <c r="K17" s="19"/>
      <c r="L17" s="19"/>
      <c r="M17" s="19"/>
      <c r="N17" s="19"/>
      <c r="O17" s="19"/>
      <c r="P17" s="19"/>
      <c r="Q17" s="19"/>
      <c r="R17" s="19"/>
      <c r="S17" s="19"/>
    </row>
    <row r="18" spans="1:19" s="20" customFormat="1" ht="15.75" customHeight="1">
      <c r="A18" s="32" t="e">
        <f>#REF!</f>
        <v>#REF!</v>
      </c>
      <c r="B18" s="23" t="e">
        <f>#REF!</f>
        <v>#REF!</v>
      </c>
      <c r="C18" s="23" t="e">
        <f>#REF!</f>
        <v>#REF!</v>
      </c>
      <c r="D18" s="23" t="e">
        <f>#REF!</f>
        <v>#REF!</v>
      </c>
      <c r="E18" s="23" t="e">
        <f>#REF!/100</f>
        <v>#REF!</v>
      </c>
      <c r="F18" s="23" t="e">
        <f>#REF!</f>
        <v>#REF!</v>
      </c>
      <c r="G18" s="23" t="e">
        <f>#REF!</f>
        <v>#REF!</v>
      </c>
      <c r="H18" s="23">
        <v>0.8</v>
      </c>
      <c r="I18" s="80" t="e">
        <f t="shared" si="0"/>
        <v>#REF!</v>
      </c>
      <c r="J18" s="24" t="e">
        <f t="shared" si="1"/>
        <v>#REF!</v>
      </c>
      <c r="K18" s="19"/>
      <c r="L18" s="19"/>
      <c r="M18" s="19"/>
      <c r="N18" s="19"/>
      <c r="O18" s="19"/>
      <c r="P18" s="19"/>
      <c r="Q18" s="19"/>
      <c r="R18" s="19"/>
      <c r="S18" s="19"/>
    </row>
    <row r="19" spans="1:19" s="20" customFormat="1" ht="15.75" customHeight="1">
      <c r="A19" s="32" t="e">
        <f>#REF!</f>
        <v>#REF!</v>
      </c>
      <c r="B19" s="23" t="e">
        <f>#REF!</f>
        <v>#REF!</v>
      </c>
      <c r="C19" s="23" t="e">
        <f>#REF!</f>
        <v>#REF!</v>
      </c>
      <c r="D19" s="23" t="e">
        <f>#REF!</f>
        <v>#REF!</v>
      </c>
      <c r="E19" s="23" t="e">
        <f>#REF!/100</f>
        <v>#REF!</v>
      </c>
      <c r="F19" s="23" t="e">
        <f>#REF!</f>
        <v>#REF!</v>
      </c>
      <c r="G19" s="23" t="e">
        <f>#REF!</f>
        <v>#REF!</v>
      </c>
      <c r="H19" s="23">
        <v>0.8</v>
      </c>
      <c r="I19" s="80" t="e">
        <f t="shared" si="0"/>
        <v>#REF!</v>
      </c>
      <c r="J19" s="24" t="e">
        <f t="shared" si="1"/>
        <v>#REF!</v>
      </c>
      <c r="K19" s="19"/>
      <c r="L19" s="19"/>
      <c r="M19" s="19"/>
      <c r="N19" s="19"/>
      <c r="O19" s="19"/>
      <c r="P19" s="19"/>
      <c r="Q19" s="19"/>
      <c r="R19" s="19"/>
      <c r="S19" s="19"/>
    </row>
    <row r="20" spans="1:19" s="20" customFormat="1" ht="15.75" customHeight="1">
      <c r="A20" s="32" t="e">
        <f>#REF!</f>
        <v>#REF!</v>
      </c>
      <c r="B20" s="23" t="e">
        <f>#REF!</f>
        <v>#REF!</v>
      </c>
      <c r="C20" s="23" t="e">
        <f>#REF!</f>
        <v>#REF!</v>
      </c>
      <c r="D20" s="23" t="e">
        <f>#REF!</f>
        <v>#REF!</v>
      </c>
      <c r="E20" s="23" t="e">
        <f>#REF!/100</f>
        <v>#REF!</v>
      </c>
      <c r="F20" s="23" t="e">
        <f>#REF!</f>
        <v>#REF!</v>
      </c>
      <c r="G20" s="23" t="e">
        <f>#REF!</f>
        <v>#REF!</v>
      </c>
      <c r="H20" s="23">
        <v>0.8</v>
      </c>
      <c r="I20" s="80" t="e">
        <f t="shared" si="0"/>
        <v>#REF!</v>
      </c>
      <c r="J20" s="24" t="e">
        <f t="shared" si="1"/>
        <v>#REF!</v>
      </c>
      <c r="K20" s="19"/>
      <c r="L20" s="19"/>
      <c r="M20" s="19"/>
      <c r="N20" s="19"/>
      <c r="O20" s="19"/>
      <c r="P20" s="19"/>
      <c r="Q20" s="19"/>
      <c r="R20" s="19"/>
      <c r="S20" s="19"/>
    </row>
    <row r="21" spans="1:19" s="20" customFormat="1" ht="15.75" customHeight="1">
      <c r="A21" s="75"/>
      <c r="B21" s="74"/>
      <c r="C21" s="74"/>
      <c r="D21" s="74"/>
      <c r="E21" s="74"/>
      <c r="F21" s="74"/>
      <c r="G21" s="74"/>
      <c r="H21" s="74"/>
      <c r="I21" s="81"/>
      <c r="J21" s="76"/>
      <c r="K21" s="19"/>
      <c r="L21" s="19"/>
      <c r="M21" s="19"/>
      <c r="N21" s="19"/>
      <c r="O21" s="19"/>
      <c r="P21" s="19"/>
      <c r="Q21" s="19"/>
      <c r="R21" s="19"/>
      <c r="S21" s="19"/>
    </row>
    <row r="22" spans="1:19" s="20" customFormat="1" ht="15.75" customHeight="1">
      <c r="A22" s="77"/>
      <c r="B22" s="78"/>
      <c r="C22" s="78"/>
      <c r="D22" s="78"/>
      <c r="E22" s="78"/>
      <c r="F22" s="78"/>
      <c r="G22" s="78"/>
      <c r="H22" s="78"/>
      <c r="I22" s="82"/>
      <c r="J22" s="79"/>
      <c r="K22" s="19"/>
      <c r="L22" s="19"/>
      <c r="M22" s="19"/>
      <c r="N22" s="19"/>
      <c r="O22" s="19"/>
      <c r="P22" s="19"/>
      <c r="Q22" s="19"/>
      <c r="R22" s="19"/>
      <c r="S22" s="19"/>
    </row>
    <row r="23" spans="1:19" s="20" customFormat="1" ht="15.75" customHeight="1">
      <c r="A23" s="32" t="e">
        <f>#REF!</f>
        <v>#REF!</v>
      </c>
      <c r="B23" s="23" t="e">
        <f>#REF!</f>
        <v>#REF!</v>
      </c>
      <c r="C23" s="23" t="e">
        <f>#REF!</f>
        <v>#REF!</v>
      </c>
      <c r="D23" s="23" t="e">
        <f>#REF!</f>
        <v>#REF!</v>
      </c>
      <c r="E23" s="23" t="e">
        <f>#REF!/100</f>
        <v>#REF!</v>
      </c>
      <c r="F23" s="23" t="e">
        <f>#REF!</f>
        <v>#REF!</v>
      </c>
      <c r="G23" s="23" t="e">
        <f>#REF!</f>
        <v>#REF!</v>
      </c>
      <c r="H23" s="23">
        <v>0.8</v>
      </c>
      <c r="I23" s="80" t="e">
        <f t="shared" ref="I23:I33" si="2">IF(E23&gt;0,((C23*G23*0.746/E23*0.05)),0)</f>
        <v>#REF!</v>
      </c>
      <c r="J23" s="24" t="e">
        <f>IF(E23&gt;0,((C23*0.75*G23*0.746/E23*F23*0.258)),0)</f>
        <v>#REF!</v>
      </c>
      <c r="K23" s="19"/>
      <c r="L23" s="19"/>
      <c r="M23" s="19"/>
      <c r="N23" s="19"/>
      <c r="O23" s="19"/>
      <c r="P23" s="19"/>
      <c r="Q23" s="19"/>
      <c r="R23" s="19"/>
      <c r="S23" s="19"/>
    </row>
    <row r="24" spans="1:19" s="20" customFormat="1" ht="15.75" customHeight="1">
      <c r="A24" s="32" t="e">
        <f>#REF!</f>
        <v>#REF!</v>
      </c>
      <c r="B24" s="23" t="e">
        <f>#REF!</f>
        <v>#REF!</v>
      </c>
      <c r="C24" s="23" t="e">
        <f>#REF!</f>
        <v>#REF!</v>
      </c>
      <c r="D24" s="23" t="e">
        <f>#REF!</f>
        <v>#REF!</v>
      </c>
      <c r="E24" s="23" t="e">
        <f>#REF!/100</f>
        <v>#REF!</v>
      </c>
      <c r="F24" s="23" t="e">
        <f>#REF!</f>
        <v>#REF!</v>
      </c>
      <c r="G24" s="23" t="e">
        <f>#REF!</f>
        <v>#REF!</v>
      </c>
      <c r="H24" s="23">
        <v>0.8</v>
      </c>
      <c r="I24" s="80" t="e">
        <f t="shared" si="2"/>
        <v>#REF!</v>
      </c>
      <c r="J24" s="24" t="e">
        <f t="shared" ref="J24:J30" si="3">IF(E24&gt;0,((C24*0.75*G24*0.746/E24*F24*0.258)),0)</f>
        <v>#REF!</v>
      </c>
      <c r="K24" s="19"/>
      <c r="L24" s="19"/>
      <c r="M24" s="19"/>
      <c r="N24" s="19"/>
      <c r="O24" s="19"/>
      <c r="P24" s="19"/>
      <c r="Q24" s="19"/>
      <c r="R24" s="19"/>
      <c r="S24" s="19"/>
    </row>
    <row r="25" spans="1:19" s="20" customFormat="1" ht="15.75" customHeight="1">
      <c r="A25" s="32" t="e">
        <f>#REF!</f>
        <v>#REF!</v>
      </c>
      <c r="B25" s="23" t="e">
        <f>#REF!</f>
        <v>#REF!</v>
      </c>
      <c r="C25" s="23" t="e">
        <f>#REF!</f>
        <v>#REF!</v>
      </c>
      <c r="D25" s="23" t="e">
        <f>#REF!</f>
        <v>#REF!</v>
      </c>
      <c r="E25" s="23" t="e">
        <f>#REF!/100</f>
        <v>#REF!</v>
      </c>
      <c r="F25" s="23" t="e">
        <f>#REF!</f>
        <v>#REF!</v>
      </c>
      <c r="G25" s="23" t="e">
        <f>#REF!</f>
        <v>#REF!</v>
      </c>
      <c r="H25" s="23">
        <v>0.8</v>
      </c>
      <c r="I25" s="80" t="e">
        <f t="shared" si="2"/>
        <v>#REF!</v>
      </c>
      <c r="J25" s="24" t="e">
        <f t="shared" si="3"/>
        <v>#REF!</v>
      </c>
      <c r="K25" s="19"/>
      <c r="L25" s="19"/>
      <c r="M25" s="19"/>
      <c r="N25" s="19"/>
      <c r="O25" s="19"/>
      <c r="P25" s="19"/>
      <c r="Q25" s="19"/>
      <c r="R25" s="19"/>
      <c r="S25" s="19"/>
    </row>
    <row r="26" spans="1:19" s="20" customFormat="1" ht="15.75" customHeight="1">
      <c r="A26" s="32" t="e">
        <f>#REF!</f>
        <v>#REF!</v>
      </c>
      <c r="B26" s="23" t="e">
        <f>#REF!</f>
        <v>#REF!</v>
      </c>
      <c r="C26" s="23" t="e">
        <f>#REF!</f>
        <v>#REF!</v>
      </c>
      <c r="D26" s="23" t="e">
        <f>#REF!</f>
        <v>#REF!</v>
      </c>
      <c r="E26" s="23" t="e">
        <f>#REF!/100</f>
        <v>#REF!</v>
      </c>
      <c r="F26" s="23" t="e">
        <f>#REF!</f>
        <v>#REF!</v>
      </c>
      <c r="G26" s="23" t="e">
        <f>#REF!</f>
        <v>#REF!</v>
      </c>
      <c r="H26" s="23">
        <v>0.8</v>
      </c>
      <c r="I26" s="80" t="e">
        <f t="shared" si="2"/>
        <v>#REF!</v>
      </c>
      <c r="J26" s="24" t="e">
        <f t="shared" si="3"/>
        <v>#REF!</v>
      </c>
      <c r="K26" s="19"/>
      <c r="L26" s="19"/>
      <c r="M26" s="19"/>
      <c r="N26" s="19"/>
      <c r="O26" s="19"/>
      <c r="P26" s="19"/>
      <c r="Q26" s="19"/>
      <c r="R26" s="19"/>
      <c r="S26" s="19"/>
    </row>
    <row r="27" spans="1:19" s="20" customFormat="1" ht="15.75" customHeight="1">
      <c r="A27" s="32" t="e">
        <f>#REF!</f>
        <v>#REF!</v>
      </c>
      <c r="B27" s="23" t="e">
        <f>#REF!</f>
        <v>#REF!</v>
      </c>
      <c r="C27" s="23" t="e">
        <f>#REF!</f>
        <v>#REF!</v>
      </c>
      <c r="D27" s="23" t="e">
        <f>#REF!</f>
        <v>#REF!</v>
      </c>
      <c r="E27" s="23" t="e">
        <f>#REF!/100</f>
        <v>#REF!</v>
      </c>
      <c r="F27" s="23" t="e">
        <f>#REF!</f>
        <v>#REF!</v>
      </c>
      <c r="G27" s="23" t="e">
        <f>#REF!</f>
        <v>#REF!</v>
      </c>
      <c r="H27" s="23">
        <v>0.8</v>
      </c>
      <c r="I27" s="80" t="e">
        <f t="shared" si="2"/>
        <v>#REF!</v>
      </c>
      <c r="J27" s="24" t="e">
        <f t="shared" si="3"/>
        <v>#REF!</v>
      </c>
      <c r="K27" s="19"/>
      <c r="L27" s="19"/>
      <c r="M27" s="19"/>
      <c r="N27" s="19"/>
      <c r="O27" s="19"/>
      <c r="P27" s="19"/>
      <c r="Q27" s="19"/>
      <c r="R27" s="19"/>
      <c r="S27" s="19"/>
    </row>
    <row r="28" spans="1:19" s="20" customFormat="1" ht="15.75" customHeight="1">
      <c r="A28" s="32" t="e">
        <f>#REF!</f>
        <v>#REF!</v>
      </c>
      <c r="B28" s="23" t="e">
        <f>#REF!</f>
        <v>#REF!</v>
      </c>
      <c r="C28" s="23" t="e">
        <f>#REF!</f>
        <v>#REF!</v>
      </c>
      <c r="D28" s="23" t="e">
        <f>#REF!</f>
        <v>#REF!</v>
      </c>
      <c r="E28" s="23" t="e">
        <f>#REF!/100</f>
        <v>#REF!</v>
      </c>
      <c r="F28" s="23" t="e">
        <f>#REF!</f>
        <v>#REF!</v>
      </c>
      <c r="G28" s="23" t="e">
        <f>#REF!</f>
        <v>#REF!</v>
      </c>
      <c r="H28" s="23">
        <v>0.8</v>
      </c>
      <c r="I28" s="80" t="e">
        <f t="shared" si="2"/>
        <v>#REF!</v>
      </c>
      <c r="J28" s="24" t="e">
        <f t="shared" si="3"/>
        <v>#REF!</v>
      </c>
      <c r="K28" s="19"/>
      <c r="L28" s="19"/>
      <c r="M28" s="19"/>
      <c r="N28" s="19"/>
      <c r="O28" s="19"/>
      <c r="P28" s="19"/>
      <c r="Q28" s="19"/>
      <c r="R28" s="19"/>
      <c r="S28" s="19"/>
    </row>
    <row r="29" spans="1:19" s="20" customFormat="1" ht="15.75" customHeight="1">
      <c r="A29" s="32" t="e">
        <f>#REF!</f>
        <v>#REF!</v>
      </c>
      <c r="B29" s="23" t="e">
        <f>#REF!</f>
        <v>#REF!</v>
      </c>
      <c r="C29" s="23" t="e">
        <f>#REF!</f>
        <v>#REF!</v>
      </c>
      <c r="D29" s="23" t="e">
        <f>#REF!</f>
        <v>#REF!</v>
      </c>
      <c r="E29" s="23" t="e">
        <f>#REF!/100</f>
        <v>#REF!</v>
      </c>
      <c r="F29" s="23" t="e">
        <f>#REF!</f>
        <v>#REF!</v>
      </c>
      <c r="G29" s="23" t="e">
        <f>#REF!</f>
        <v>#REF!</v>
      </c>
      <c r="H29" s="23">
        <v>0.8</v>
      </c>
      <c r="I29" s="80" t="e">
        <f t="shared" si="2"/>
        <v>#REF!</v>
      </c>
      <c r="J29" s="24" t="e">
        <f t="shared" si="3"/>
        <v>#REF!</v>
      </c>
      <c r="K29" s="19"/>
      <c r="L29" s="19"/>
      <c r="M29" s="19"/>
      <c r="N29" s="19"/>
      <c r="O29" s="19"/>
      <c r="P29" s="19"/>
      <c r="Q29" s="19"/>
      <c r="R29" s="19"/>
      <c r="S29" s="19"/>
    </row>
    <row r="30" spans="1:19" s="20" customFormat="1" ht="15.75" customHeight="1">
      <c r="A30" s="32" t="e">
        <f>#REF!</f>
        <v>#REF!</v>
      </c>
      <c r="B30" s="23" t="e">
        <f>#REF!</f>
        <v>#REF!</v>
      </c>
      <c r="C30" s="23" t="e">
        <f>#REF!</f>
        <v>#REF!</v>
      </c>
      <c r="D30" s="23" t="e">
        <f>#REF!</f>
        <v>#REF!</v>
      </c>
      <c r="E30" s="23" t="e">
        <f>#REF!/100</f>
        <v>#REF!</v>
      </c>
      <c r="F30" s="23" t="e">
        <f>#REF!</f>
        <v>#REF!</v>
      </c>
      <c r="G30" s="23" t="e">
        <f>#REF!</f>
        <v>#REF!</v>
      </c>
      <c r="H30" s="23">
        <v>0.8</v>
      </c>
      <c r="I30" s="80" t="e">
        <f t="shared" si="2"/>
        <v>#REF!</v>
      </c>
      <c r="J30" s="24" t="e">
        <f t="shared" si="3"/>
        <v>#REF!</v>
      </c>
      <c r="K30" s="19"/>
      <c r="L30" s="19"/>
      <c r="M30" s="19"/>
      <c r="N30" s="19"/>
      <c r="O30" s="19"/>
      <c r="P30" s="19"/>
      <c r="Q30" s="19"/>
      <c r="R30" s="19"/>
      <c r="S30" s="19"/>
    </row>
    <row r="31" spans="1:19" s="20" customFormat="1" ht="15.75" customHeight="1">
      <c r="A31" s="75"/>
      <c r="B31" s="74"/>
      <c r="C31" s="74"/>
      <c r="D31" s="74"/>
      <c r="E31" s="74"/>
      <c r="F31" s="74"/>
      <c r="G31" s="74"/>
      <c r="H31" s="74"/>
      <c r="I31" s="81"/>
      <c r="J31" s="76"/>
      <c r="K31" s="19"/>
      <c r="L31" s="19"/>
      <c r="M31" s="19"/>
      <c r="N31" s="19"/>
      <c r="O31" s="19"/>
      <c r="P31" s="19"/>
      <c r="Q31" s="19"/>
      <c r="R31" s="19"/>
      <c r="S31" s="19"/>
    </row>
    <row r="32" spans="1:19" s="20" customFormat="1" ht="15.75" customHeight="1">
      <c r="A32" s="77"/>
      <c r="B32" s="78"/>
      <c r="C32" s="78"/>
      <c r="D32" s="78"/>
      <c r="E32" s="78"/>
      <c r="F32" s="78"/>
      <c r="G32" s="78"/>
      <c r="H32" s="78"/>
      <c r="I32" s="82"/>
      <c r="J32" s="79"/>
      <c r="K32" s="19"/>
      <c r="L32" s="19"/>
      <c r="M32" s="19"/>
      <c r="N32" s="19"/>
      <c r="O32" s="19"/>
      <c r="P32" s="19"/>
      <c r="Q32" s="19"/>
      <c r="R32" s="19"/>
      <c r="S32" s="19"/>
    </row>
    <row r="33" spans="1:19" s="20" customFormat="1" ht="15.75" customHeight="1">
      <c r="A33" s="32" t="e">
        <f>#REF!</f>
        <v>#REF!</v>
      </c>
      <c r="B33" s="23" t="e">
        <f>#REF!</f>
        <v>#REF!</v>
      </c>
      <c r="C33" s="23" t="e">
        <f>#REF!</f>
        <v>#REF!</v>
      </c>
      <c r="D33" s="23" t="e">
        <f>#REF!</f>
        <v>#REF!</v>
      </c>
      <c r="E33" s="23" t="e">
        <f>#REF!/100</f>
        <v>#REF!</v>
      </c>
      <c r="F33" s="23" t="e">
        <f>#REF!</f>
        <v>#REF!</v>
      </c>
      <c r="G33" s="23" t="e">
        <f>#REF!</f>
        <v>#REF!</v>
      </c>
      <c r="H33" s="23">
        <v>0.8</v>
      </c>
      <c r="I33" s="80" t="e">
        <f t="shared" si="2"/>
        <v>#REF!</v>
      </c>
      <c r="J33" s="24" t="e">
        <f>IF(E33&gt;0,((C33*0.75*G33*0.746/E33*F33*0.33)),0)</f>
        <v>#REF!</v>
      </c>
      <c r="K33" s="19"/>
      <c r="L33" s="19"/>
      <c r="M33" s="19"/>
      <c r="N33" s="19"/>
      <c r="O33" s="19"/>
      <c r="P33" s="19"/>
      <c r="Q33" s="19"/>
      <c r="R33" s="19"/>
      <c r="S33" s="19"/>
    </row>
    <row r="34" spans="1:19" s="20" customFormat="1" ht="15.75" customHeight="1">
      <c r="A34" s="32" t="e">
        <f>#REF!</f>
        <v>#REF!</v>
      </c>
      <c r="B34" s="23" t="e">
        <f>#REF!</f>
        <v>#REF!</v>
      </c>
      <c r="C34" s="23" t="e">
        <f>#REF!</f>
        <v>#REF!</v>
      </c>
      <c r="D34" s="23" t="e">
        <f>#REF!</f>
        <v>#REF!</v>
      </c>
      <c r="E34" s="23" t="e">
        <f>#REF!/100</f>
        <v>#REF!</v>
      </c>
      <c r="F34" s="23" t="e">
        <f>#REF!</f>
        <v>#REF!</v>
      </c>
      <c r="G34" s="23" t="e">
        <f>#REF!</f>
        <v>#REF!</v>
      </c>
      <c r="H34" s="23">
        <v>0.8</v>
      </c>
      <c r="I34" s="80" t="e">
        <f t="shared" ref="I34:I35" si="4">IF(E34&gt;0,((C34*G34*0.746/E34*0.05)),0)</f>
        <v>#REF!</v>
      </c>
      <c r="J34" s="24" t="e">
        <f t="shared" ref="J34:J36" si="5">IF(E34&gt;0,((C34*0.75*G34*0.746/E34*F34*0.33)),0)</f>
        <v>#REF!</v>
      </c>
      <c r="K34" s="19"/>
      <c r="L34" s="19"/>
      <c r="M34" s="19"/>
      <c r="N34" s="19"/>
      <c r="O34" s="19"/>
      <c r="P34" s="19"/>
      <c r="Q34" s="19"/>
      <c r="R34" s="19"/>
      <c r="S34" s="19"/>
    </row>
    <row r="35" spans="1:19" s="17" customFormat="1" ht="15.75" customHeight="1">
      <c r="A35" s="32" t="e">
        <f>#REF!</f>
        <v>#REF!</v>
      </c>
      <c r="B35" s="23" t="e">
        <f>#REF!</f>
        <v>#REF!</v>
      </c>
      <c r="C35" s="23" t="e">
        <f>#REF!</f>
        <v>#REF!</v>
      </c>
      <c r="D35" s="23" t="e">
        <f>#REF!</f>
        <v>#REF!</v>
      </c>
      <c r="E35" s="23" t="e">
        <f>#REF!/100</f>
        <v>#REF!</v>
      </c>
      <c r="F35" s="23" t="e">
        <f>#REF!</f>
        <v>#REF!</v>
      </c>
      <c r="G35" s="23" t="e">
        <f>#REF!</f>
        <v>#REF!</v>
      </c>
      <c r="H35" s="23">
        <v>0.8</v>
      </c>
      <c r="I35" s="80" t="e">
        <f t="shared" si="4"/>
        <v>#REF!</v>
      </c>
      <c r="J35" s="24" t="e">
        <f t="shared" si="5"/>
        <v>#REF!</v>
      </c>
      <c r="K35" s="5"/>
      <c r="L35" s="5"/>
      <c r="M35" s="5"/>
      <c r="N35" s="5"/>
      <c r="O35" s="5"/>
      <c r="P35" s="5"/>
      <c r="Q35" s="5"/>
      <c r="R35" s="5"/>
      <c r="S35" s="5"/>
    </row>
    <row r="36" spans="1:19" s="17" customFormat="1" ht="15.75" customHeight="1">
      <c r="A36" s="32" t="e">
        <f>#REF!</f>
        <v>#REF!</v>
      </c>
      <c r="B36" s="23" t="e">
        <f>#REF!</f>
        <v>#REF!</v>
      </c>
      <c r="C36" s="23" t="e">
        <f>#REF!</f>
        <v>#REF!</v>
      </c>
      <c r="D36" s="23" t="e">
        <f>#REF!</f>
        <v>#REF!</v>
      </c>
      <c r="E36" s="23" t="e">
        <f>#REF!/100</f>
        <v>#REF!</v>
      </c>
      <c r="F36" s="23" t="e">
        <f>#REF!</f>
        <v>#REF!</v>
      </c>
      <c r="G36" s="23" t="e">
        <f>#REF!</f>
        <v>#REF!</v>
      </c>
      <c r="H36" s="23">
        <v>0.8</v>
      </c>
      <c r="I36" s="80" t="e">
        <f t="shared" ref="I36:I39" si="6">IF(E36&gt;0,((C36*G36*0.746/E36*0.05)),0)</f>
        <v>#REF!</v>
      </c>
      <c r="J36" s="24" t="e">
        <f t="shared" si="5"/>
        <v>#REF!</v>
      </c>
      <c r="K36" s="5"/>
      <c r="L36" s="5"/>
      <c r="M36" s="5"/>
      <c r="N36" s="5"/>
      <c r="O36" s="5"/>
      <c r="P36" s="5"/>
      <c r="Q36" s="5"/>
      <c r="R36" s="5"/>
      <c r="S36" s="5"/>
    </row>
    <row r="37" spans="1:19" s="20" customFormat="1" ht="15.75" customHeight="1">
      <c r="A37" s="32" t="e">
        <f>#REF!</f>
        <v>#REF!</v>
      </c>
      <c r="B37" s="23" t="e">
        <f>#REF!</f>
        <v>#REF!</v>
      </c>
      <c r="C37" s="23" t="e">
        <f>#REF!</f>
        <v>#REF!</v>
      </c>
      <c r="D37" s="23" t="e">
        <f>#REF!</f>
        <v>#REF!</v>
      </c>
      <c r="E37" s="23" t="e">
        <f>#REF!/100</f>
        <v>#REF!</v>
      </c>
      <c r="F37" s="23" t="e">
        <f>#REF!</f>
        <v>#REF!</v>
      </c>
      <c r="G37" s="23" t="e">
        <f>#REF!</f>
        <v>#REF!</v>
      </c>
      <c r="H37" s="23">
        <v>0.8</v>
      </c>
      <c r="I37" s="80" t="e">
        <f t="shared" si="6"/>
        <v>#REF!</v>
      </c>
      <c r="J37" s="24" t="e">
        <f>IF(E37&gt;0,((C37*0.75*G37*0.746/E37*F37*0.33)),0)</f>
        <v>#REF!</v>
      </c>
      <c r="K37" s="19"/>
      <c r="L37" s="19"/>
      <c r="M37" s="19"/>
      <c r="N37" s="19"/>
      <c r="O37" s="19"/>
      <c r="P37" s="19"/>
      <c r="Q37" s="19"/>
      <c r="R37" s="19"/>
      <c r="S37" s="19"/>
    </row>
    <row r="38" spans="1:19" s="20" customFormat="1" ht="15.75" customHeight="1">
      <c r="A38" s="32" t="e">
        <f>#REF!</f>
        <v>#REF!</v>
      </c>
      <c r="B38" s="23" t="e">
        <f>#REF!</f>
        <v>#REF!</v>
      </c>
      <c r="C38" s="23" t="e">
        <f>#REF!</f>
        <v>#REF!</v>
      </c>
      <c r="D38" s="23" t="e">
        <f>#REF!</f>
        <v>#REF!</v>
      </c>
      <c r="E38" s="23" t="e">
        <f>#REF!/100</f>
        <v>#REF!</v>
      </c>
      <c r="F38" s="23" t="e">
        <f>#REF!</f>
        <v>#REF!</v>
      </c>
      <c r="G38" s="23" t="e">
        <f>#REF!</f>
        <v>#REF!</v>
      </c>
      <c r="H38" s="23">
        <v>0.8</v>
      </c>
      <c r="I38" s="80" t="e">
        <f t="shared" si="6"/>
        <v>#REF!</v>
      </c>
      <c r="J38" s="24" t="e">
        <f t="shared" ref="J38:J40" si="7">IF(E38&gt;0,((C38*0.75*G38*0.746/E38*F38*0.33)),0)</f>
        <v>#REF!</v>
      </c>
      <c r="K38" s="19"/>
      <c r="L38" s="19"/>
      <c r="M38" s="19"/>
      <c r="N38" s="19"/>
      <c r="O38" s="19"/>
      <c r="P38" s="19"/>
      <c r="Q38" s="19"/>
      <c r="R38" s="19"/>
      <c r="S38" s="19"/>
    </row>
    <row r="39" spans="1:19" s="17" customFormat="1" ht="15.75" customHeight="1">
      <c r="A39" s="32" t="e">
        <f>#REF!</f>
        <v>#REF!</v>
      </c>
      <c r="B39" s="23" t="e">
        <f>#REF!</f>
        <v>#REF!</v>
      </c>
      <c r="C39" s="23" t="e">
        <f>#REF!</f>
        <v>#REF!</v>
      </c>
      <c r="D39" s="23" t="e">
        <f>#REF!</f>
        <v>#REF!</v>
      </c>
      <c r="E39" s="23" t="e">
        <f>#REF!/100</f>
        <v>#REF!</v>
      </c>
      <c r="F39" s="23" t="e">
        <f>#REF!</f>
        <v>#REF!</v>
      </c>
      <c r="G39" s="23" t="e">
        <f>#REF!</f>
        <v>#REF!</v>
      </c>
      <c r="H39" s="23">
        <v>0.8</v>
      </c>
      <c r="I39" s="80" t="e">
        <f t="shared" si="6"/>
        <v>#REF!</v>
      </c>
      <c r="J39" s="24" t="e">
        <f t="shared" si="7"/>
        <v>#REF!</v>
      </c>
      <c r="K39" s="5"/>
      <c r="L39" s="5"/>
      <c r="M39" s="5"/>
      <c r="N39" s="5"/>
      <c r="O39" s="5"/>
      <c r="P39" s="5"/>
      <c r="Q39" s="5"/>
      <c r="R39" s="5"/>
      <c r="S39" s="5"/>
    </row>
    <row r="40" spans="1:19" s="17" customFormat="1" ht="15.75" customHeight="1" thickBot="1">
      <c r="A40" s="32" t="e">
        <f>#REF!</f>
        <v>#REF!</v>
      </c>
      <c r="B40" s="23" t="e">
        <f>#REF!</f>
        <v>#REF!</v>
      </c>
      <c r="C40" s="23" t="e">
        <f>#REF!</f>
        <v>#REF!</v>
      </c>
      <c r="D40" s="23" t="e">
        <f>#REF!</f>
        <v>#REF!</v>
      </c>
      <c r="E40" s="23" t="e">
        <f>#REF!/100</f>
        <v>#REF!</v>
      </c>
      <c r="F40" s="23" t="e">
        <f>#REF!</f>
        <v>#REF!</v>
      </c>
      <c r="G40" s="23" t="e">
        <f>#REF!</f>
        <v>#REF!</v>
      </c>
      <c r="H40" s="23">
        <v>0.8</v>
      </c>
      <c r="I40" s="80" t="e">
        <f t="shared" ref="I40" si="8">IF(E40&gt;0,((C40*G40*0.746/E40*0.05)),0)</f>
        <v>#REF!</v>
      </c>
      <c r="J40" s="24" t="e">
        <f t="shared" si="7"/>
        <v>#REF!</v>
      </c>
      <c r="K40" s="5"/>
      <c r="L40" s="5"/>
      <c r="M40" s="5"/>
      <c r="N40" s="5"/>
      <c r="O40" s="5"/>
      <c r="P40" s="5"/>
      <c r="Q40" s="5"/>
      <c r="R40" s="5"/>
      <c r="S40" s="5"/>
    </row>
    <row r="41" spans="1:19" ht="17.25" customHeight="1" thickBot="1">
      <c r="A41" s="33"/>
      <c r="B41" s="33"/>
      <c r="C41" s="33"/>
      <c r="D41" s="33"/>
      <c r="E41" s="33"/>
      <c r="F41" s="33"/>
      <c r="G41" s="12"/>
      <c r="H41" s="12"/>
      <c r="I41" s="25" t="e">
        <f>SUM(I13:I36)</f>
        <v>#REF!</v>
      </c>
      <c r="J41" s="26" t="e">
        <f>SUM(J13:J40)</f>
        <v>#REF!</v>
      </c>
      <c r="K41" s="5"/>
      <c r="L41" s="5"/>
      <c r="M41" s="5"/>
      <c r="N41" s="5"/>
      <c r="O41" s="5"/>
      <c r="P41" s="5"/>
      <c r="Q41" s="5"/>
      <c r="R41" s="5"/>
    </row>
    <row r="42" spans="1:19" ht="13.8" thickBot="1">
      <c r="A42" s="6"/>
      <c r="B42" s="6"/>
      <c r="C42" s="6"/>
      <c r="D42" s="6"/>
      <c r="E42" s="6"/>
      <c r="F42" s="6"/>
      <c r="G42" s="6"/>
      <c r="H42" s="6"/>
      <c r="I42" s="6"/>
      <c r="J42" s="6"/>
      <c r="K42" s="5"/>
      <c r="L42" s="5"/>
      <c r="M42" s="5"/>
      <c r="N42" s="5"/>
      <c r="O42" s="5"/>
      <c r="P42" s="5"/>
      <c r="Q42" s="5"/>
      <c r="R42" s="5"/>
    </row>
    <row r="43" spans="1:19" ht="16.2" thickBot="1">
      <c r="A43" s="6"/>
      <c r="B43" s="6"/>
      <c r="C43" s="6"/>
      <c r="D43" s="6"/>
      <c r="E43" s="7" t="s">
        <v>17</v>
      </c>
      <c r="F43" s="6"/>
      <c r="G43" s="6"/>
      <c r="H43" s="6"/>
      <c r="I43" s="8" t="e">
        <f>I41</f>
        <v>#REF!</v>
      </c>
      <c r="J43" s="9" t="e">
        <f>J41</f>
        <v>#REF!</v>
      </c>
      <c r="K43" s="5"/>
      <c r="L43" s="5"/>
      <c r="M43" s="5"/>
      <c r="N43" s="5"/>
      <c r="O43" s="5"/>
      <c r="P43" s="5"/>
      <c r="Q43" s="5"/>
      <c r="R43" s="5"/>
    </row>
    <row r="44" spans="1:19" ht="15.6">
      <c r="I44" s="4" t="s">
        <v>5</v>
      </c>
      <c r="J44" s="4" t="s">
        <v>6</v>
      </c>
      <c r="K44" s="5"/>
      <c r="L44" s="5"/>
      <c r="M44" s="5"/>
      <c r="N44" s="5"/>
      <c r="O44" s="5"/>
      <c r="P44" s="5"/>
      <c r="Q44" s="5"/>
      <c r="R44" s="5"/>
    </row>
    <row r="45" spans="1:19">
      <c r="J45" s="3"/>
      <c r="K45" s="5"/>
      <c r="L45" s="5"/>
      <c r="M45" s="5"/>
      <c r="N45" s="5"/>
      <c r="O45" s="5"/>
      <c r="P45" s="5"/>
      <c r="Q45" s="5"/>
      <c r="R45" s="5"/>
    </row>
    <row r="46" spans="1:19">
      <c r="K46" s="5"/>
      <c r="L46" s="5"/>
      <c r="M46" s="5"/>
      <c r="N46" s="5"/>
      <c r="O46" s="5"/>
      <c r="P46" s="5"/>
      <c r="Q46" s="5"/>
      <c r="R46" s="5"/>
    </row>
    <row r="47" spans="1:19">
      <c r="A47" s="358"/>
      <c r="B47" s="359"/>
      <c r="K47" s="5"/>
      <c r="L47" s="5"/>
      <c r="M47" s="5"/>
      <c r="N47" s="5"/>
      <c r="O47" s="5"/>
      <c r="P47" s="5"/>
      <c r="Q47" s="5"/>
      <c r="R47" s="5"/>
    </row>
    <row r="48" spans="1:19">
      <c r="A48" s="360"/>
      <c r="B48" s="360"/>
      <c r="D48" s="361"/>
      <c r="E48" s="361"/>
      <c r="F48" s="361"/>
      <c r="G48" s="361"/>
      <c r="H48" s="361"/>
      <c r="J48" s="1"/>
      <c r="K48" s="5"/>
      <c r="L48" s="5"/>
      <c r="M48" s="5"/>
      <c r="N48" s="5"/>
      <c r="O48" s="5"/>
      <c r="P48" s="5"/>
      <c r="Q48" s="5"/>
      <c r="R48" s="5"/>
    </row>
    <row r="49" spans="1:18" ht="13.8" thickBot="1">
      <c r="A49" s="28"/>
      <c r="B49" s="29"/>
      <c r="D49" s="362"/>
      <c r="E49" s="362"/>
      <c r="F49" s="362"/>
      <c r="G49" s="362"/>
      <c r="H49" s="362"/>
      <c r="J49" s="2"/>
      <c r="K49" s="5"/>
      <c r="L49" s="5"/>
      <c r="M49" s="5"/>
      <c r="N49" s="5"/>
      <c r="O49" s="5"/>
      <c r="P49" s="5"/>
      <c r="Q49" s="5"/>
      <c r="R49" s="5"/>
    </row>
    <row r="50" spans="1:18" ht="14.4">
      <c r="D50" s="355" t="s">
        <v>24</v>
      </c>
      <c r="E50" s="356"/>
      <c r="F50" s="356"/>
      <c r="G50" s="356"/>
      <c r="H50" s="356"/>
      <c r="I50" s="20"/>
      <c r="J50" s="30" t="s">
        <v>15</v>
      </c>
      <c r="K50" s="5"/>
      <c r="L50" s="5"/>
      <c r="M50" s="5"/>
      <c r="N50" s="5"/>
      <c r="O50" s="5"/>
      <c r="P50" s="5"/>
      <c r="Q50" s="5"/>
      <c r="R50" s="5"/>
    </row>
    <row r="51" spans="1:18">
      <c r="A51" s="5"/>
      <c r="B51" s="5"/>
      <c r="C51" s="5"/>
      <c r="D51" s="5"/>
      <c r="E51" s="5"/>
      <c r="F51" s="5"/>
      <c r="G51" s="5"/>
      <c r="H51" s="5"/>
      <c r="I51" s="5"/>
      <c r="J51" s="5"/>
      <c r="K51" s="5"/>
      <c r="L51" s="5"/>
      <c r="M51" s="5"/>
      <c r="N51" s="5"/>
      <c r="O51" s="5"/>
      <c r="P51" s="5"/>
      <c r="Q51" s="5"/>
      <c r="R51" s="5"/>
    </row>
    <row r="52" spans="1:18">
      <c r="A52" s="5"/>
      <c r="B52" s="5"/>
      <c r="C52" s="5"/>
      <c r="D52" s="5"/>
      <c r="E52" s="5"/>
      <c r="F52" s="5"/>
      <c r="G52" s="5"/>
      <c r="H52" s="5"/>
      <c r="I52" s="5"/>
      <c r="J52" s="5"/>
      <c r="K52" s="5"/>
      <c r="L52" s="5"/>
      <c r="M52" s="5"/>
      <c r="N52" s="5"/>
      <c r="O52" s="5"/>
      <c r="P52" s="5"/>
      <c r="Q52" s="5"/>
      <c r="R52" s="5"/>
    </row>
    <row r="53" spans="1:18">
      <c r="A53" s="5"/>
      <c r="B53" s="5"/>
      <c r="C53" s="5"/>
      <c r="D53" s="5"/>
      <c r="E53" s="5"/>
      <c r="F53" s="5"/>
      <c r="G53" s="5"/>
      <c r="H53" s="5"/>
      <c r="I53" s="5"/>
      <c r="J53" s="5"/>
      <c r="K53" s="5"/>
      <c r="L53" s="5"/>
      <c r="M53" s="5"/>
      <c r="N53" s="5"/>
      <c r="O53" s="5"/>
      <c r="P53" s="5"/>
      <c r="Q53" s="5"/>
      <c r="R53" s="5"/>
    </row>
    <row r="54" spans="1:18">
      <c r="A54" s="5"/>
      <c r="B54" s="5"/>
      <c r="C54" s="5"/>
      <c r="D54" s="5"/>
      <c r="E54" s="5"/>
      <c r="F54" s="5"/>
      <c r="G54" s="5"/>
      <c r="H54" s="5"/>
      <c r="I54" s="5"/>
      <c r="J54" s="5"/>
      <c r="K54" s="5"/>
      <c r="L54" s="5"/>
      <c r="M54" s="5"/>
      <c r="N54" s="5"/>
      <c r="O54" s="5"/>
      <c r="P54" s="5"/>
      <c r="Q54" s="5"/>
      <c r="R54" s="5"/>
    </row>
    <row r="55" spans="1:18">
      <c r="A55" s="5"/>
      <c r="B55" s="5"/>
      <c r="C55" s="5"/>
      <c r="D55" s="5"/>
      <c r="E55" s="5"/>
      <c r="F55" s="5"/>
      <c r="G55" s="5"/>
      <c r="H55" s="5"/>
      <c r="I55" s="5"/>
      <c r="J55" s="5"/>
      <c r="K55" s="5"/>
      <c r="L55" s="5"/>
      <c r="M55" s="5"/>
      <c r="N55" s="5"/>
      <c r="O55" s="5"/>
      <c r="P55" s="5"/>
      <c r="Q55" s="5"/>
      <c r="R55" s="5"/>
    </row>
    <row r="56" spans="1:18">
      <c r="A56" s="5"/>
      <c r="B56" s="5"/>
      <c r="C56" s="5"/>
      <c r="D56" s="5"/>
      <c r="E56" s="5"/>
      <c r="F56" s="5"/>
      <c r="G56" s="5"/>
      <c r="H56" s="5"/>
      <c r="I56" s="5"/>
      <c r="J56" s="5"/>
      <c r="K56" s="5"/>
      <c r="L56" s="5"/>
      <c r="M56" s="5"/>
      <c r="N56" s="5"/>
      <c r="O56" s="5"/>
      <c r="P56" s="5"/>
      <c r="Q56" s="5"/>
      <c r="R56" s="5"/>
    </row>
    <row r="57" spans="1:18">
      <c r="A57" s="5"/>
      <c r="B57" s="5"/>
      <c r="C57" s="5"/>
      <c r="D57" s="5"/>
      <c r="E57" s="5"/>
      <c r="F57" s="5"/>
      <c r="G57" s="5"/>
      <c r="H57" s="5"/>
      <c r="I57" s="5"/>
      <c r="J57" s="5"/>
      <c r="K57" s="5"/>
      <c r="L57" s="5"/>
      <c r="M57" s="5"/>
      <c r="N57" s="5"/>
      <c r="O57" s="5"/>
      <c r="P57" s="5"/>
      <c r="Q57" s="5"/>
      <c r="R57" s="5"/>
    </row>
    <row r="58" spans="1:18">
      <c r="A58" s="5"/>
      <c r="B58" s="5"/>
      <c r="C58" s="5"/>
      <c r="D58" s="5"/>
      <c r="E58" s="5"/>
      <c r="F58" s="5"/>
      <c r="G58" s="5"/>
      <c r="H58" s="5"/>
      <c r="I58" s="5"/>
      <c r="J58" s="5"/>
      <c r="K58" s="5"/>
      <c r="L58" s="5"/>
      <c r="M58" s="5"/>
      <c r="N58" s="5"/>
      <c r="O58" s="5"/>
      <c r="P58" s="5"/>
      <c r="Q58" s="5"/>
      <c r="R58" s="5"/>
    </row>
    <row r="59" spans="1:18">
      <c r="A59" s="5"/>
      <c r="B59" s="5"/>
      <c r="C59" s="5"/>
      <c r="D59" s="5"/>
      <c r="E59" s="5"/>
      <c r="F59" s="5"/>
      <c r="G59" s="5"/>
      <c r="H59" s="5"/>
      <c r="I59" s="5"/>
      <c r="J59" s="5"/>
      <c r="K59" s="5"/>
      <c r="L59" s="5"/>
      <c r="M59" s="5"/>
      <c r="N59" s="5"/>
      <c r="O59" s="5"/>
      <c r="P59" s="5"/>
      <c r="Q59" s="5"/>
      <c r="R59" s="5"/>
    </row>
    <row r="60" spans="1:18">
      <c r="A60" s="5"/>
      <c r="B60" s="5"/>
      <c r="C60" s="5"/>
      <c r="D60" s="5"/>
      <c r="E60" s="5"/>
      <c r="F60" s="5"/>
      <c r="G60" s="5"/>
      <c r="H60" s="5"/>
      <c r="I60" s="5"/>
      <c r="J60" s="5"/>
      <c r="K60" s="5"/>
      <c r="L60" s="5"/>
      <c r="M60" s="5"/>
      <c r="N60" s="5"/>
      <c r="O60" s="5"/>
      <c r="P60" s="5"/>
      <c r="Q60" s="5"/>
      <c r="R60" s="5"/>
    </row>
    <row r="61" spans="1:18">
      <c r="A61" s="5"/>
      <c r="B61" s="5"/>
      <c r="C61" s="5"/>
      <c r="D61" s="5"/>
      <c r="E61" s="5"/>
      <c r="F61" s="5"/>
      <c r="G61" s="5"/>
      <c r="H61" s="5"/>
      <c r="I61" s="5"/>
      <c r="J61" s="5"/>
      <c r="K61" s="5"/>
      <c r="L61" s="5"/>
      <c r="M61" s="5"/>
      <c r="N61" s="5"/>
      <c r="O61" s="5"/>
      <c r="P61" s="5"/>
      <c r="Q61" s="5"/>
      <c r="R61" s="5"/>
    </row>
    <row r="62" spans="1:18">
      <c r="A62" s="5"/>
      <c r="B62" s="5"/>
      <c r="C62" s="5"/>
      <c r="D62" s="5"/>
      <c r="E62" s="5"/>
      <c r="F62" s="5"/>
      <c r="G62" s="5"/>
      <c r="H62" s="5"/>
      <c r="I62" s="5"/>
      <c r="J62" s="5"/>
      <c r="K62" s="5"/>
      <c r="L62" s="5"/>
      <c r="M62" s="5"/>
      <c r="N62" s="5"/>
      <c r="O62" s="5"/>
      <c r="P62" s="5"/>
      <c r="Q62" s="5"/>
      <c r="R62" s="5"/>
    </row>
    <row r="63" spans="1:18">
      <c r="A63" s="5"/>
      <c r="B63" s="5"/>
      <c r="C63" s="5"/>
      <c r="D63" s="5"/>
      <c r="E63" s="5"/>
      <c r="F63" s="5"/>
      <c r="G63" s="5"/>
      <c r="H63" s="5"/>
      <c r="I63" s="5"/>
      <c r="J63" s="5"/>
      <c r="K63" s="5"/>
      <c r="L63" s="5"/>
      <c r="M63" s="5"/>
      <c r="N63" s="5"/>
      <c r="O63" s="5"/>
      <c r="P63" s="5"/>
      <c r="Q63" s="5"/>
      <c r="R63" s="5"/>
    </row>
    <row r="64" spans="1:18">
      <c r="A64" s="5"/>
      <c r="B64" s="5"/>
      <c r="C64" s="5"/>
      <c r="D64" s="5"/>
      <c r="E64" s="5"/>
      <c r="F64" s="5"/>
      <c r="G64" s="5"/>
      <c r="H64" s="5"/>
      <c r="I64" s="5"/>
      <c r="J64" s="5"/>
      <c r="K64" s="5"/>
      <c r="L64" s="5"/>
      <c r="M64" s="5"/>
      <c r="N64" s="5"/>
      <c r="O64" s="5"/>
      <c r="P64" s="5"/>
      <c r="Q64" s="5"/>
      <c r="R64" s="5"/>
    </row>
    <row r="65" spans="1:18">
      <c r="A65" s="5"/>
      <c r="B65" s="5"/>
      <c r="C65" s="5"/>
      <c r="D65" s="5"/>
      <c r="E65" s="5"/>
      <c r="F65" s="5"/>
      <c r="G65" s="5"/>
      <c r="H65" s="5"/>
      <c r="I65" s="5"/>
      <c r="J65" s="5"/>
      <c r="K65" s="5"/>
      <c r="L65" s="5"/>
      <c r="M65" s="5"/>
      <c r="N65" s="5"/>
      <c r="O65" s="5"/>
      <c r="P65" s="5"/>
      <c r="Q65" s="5"/>
      <c r="R65" s="5"/>
    </row>
    <row r="66" spans="1:18">
      <c r="A66" s="5"/>
      <c r="B66" s="5"/>
      <c r="C66" s="5"/>
      <c r="D66" s="5"/>
      <c r="E66" s="5"/>
      <c r="F66" s="5"/>
      <c r="G66" s="5"/>
      <c r="H66" s="5"/>
      <c r="I66" s="5"/>
      <c r="J66" s="5"/>
      <c r="K66" s="5"/>
      <c r="L66" s="5"/>
      <c r="M66" s="5"/>
      <c r="N66" s="5"/>
      <c r="O66" s="5"/>
      <c r="P66" s="5"/>
      <c r="Q66" s="5"/>
      <c r="R66" s="5"/>
    </row>
    <row r="67" spans="1:18">
      <c r="A67" s="5"/>
      <c r="B67" s="5"/>
      <c r="C67" s="5"/>
      <c r="D67" s="5"/>
      <c r="E67" s="5"/>
      <c r="F67" s="5"/>
      <c r="G67" s="5"/>
      <c r="H67" s="5"/>
      <c r="I67" s="5"/>
      <c r="J67" s="5"/>
      <c r="K67" s="5"/>
      <c r="L67" s="5"/>
      <c r="M67" s="5"/>
      <c r="N67" s="5"/>
      <c r="O67" s="5"/>
      <c r="P67" s="5"/>
      <c r="Q67" s="5"/>
      <c r="R67" s="5"/>
    </row>
    <row r="68" spans="1:18">
      <c r="A68" s="5"/>
      <c r="B68" s="5"/>
      <c r="C68" s="5"/>
      <c r="D68" s="5"/>
      <c r="E68" s="5"/>
      <c r="F68" s="5"/>
      <c r="G68" s="5"/>
      <c r="H68" s="5"/>
      <c r="I68" s="5"/>
      <c r="J68" s="5"/>
      <c r="K68" s="5"/>
      <c r="L68" s="5"/>
      <c r="M68" s="5"/>
      <c r="N68" s="5"/>
      <c r="O68" s="5"/>
      <c r="P68" s="5"/>
      <c r="Q68" s="5"/>
      <c r="R68" s="5"/>
    </row>
    <row r="69" spans="1:18">
      <c r="A69" s="5"/>
      <c r="B69" s="5"/>
      <c r="C69" s="5"/>
      <c r="D69" s="5"/>
      <c r="E69" s="5"/>
      <c r="F69" s="5"/>
      <c r="G69" s="5"/>
      <c r="H69" s="5"/>
      <c r="I69" s="5"/>
      <c r="J69" s="5"/>
      <c r="K69" s="5"/>
      <c r="L69" s="5"/>
      <c r="M69" s="5"/>
      <c r="N69" s="5"/>
      <c r="O69" s="5"/>
      <c r="P69" s="5"/>
      <c r="Q69" s="5"/>
      <c r="R69" s="5"/>
    </row>
    <row r="70" spans="1:18">
      <c r="A70" s="5"/>
      <c r="B70" s="5"/>
      <c r="C70" s="5"/>
      <c r="D70" s="5"/>
      <c r="E70" s="5"/>
      <c r="F70" s="5"/>
      <c r="G70" s="5"/>
      <c r="H70" s="5"/>
      <c r="I70" s="5"/>
      <c r="J70" s="5"/>
      <c r="K70" s="5"/>
      <c r="L70" s="5"/>
      <c r="M70" s="5"/>
      <c r="N70" s="5"/>
      <c r="O70" s="5"/>
      <c r="P70" s="5"/>
      <c r="Q70" s="5"/>
      <c r="R70" s="5"/>
    </row>
    <row r="71" spans="1:18">
      <c r="A71" s="5"/>
      <c r="B71" s="5"/>
      <c r="C71" s="5"/>
      <c r="D71" s="5"/>
      <c r="E71" s="5"/>
      <c r="F71" s="5"/>
      <c r="G71" s="5"/>
      <c r="H71" s="5"/>
      <c r="I71" s="5"/>
      <c r="J71" s="5"/>
      <c r="K71" s="5"/>
      <c r="L71" s="5"/>
      <c r="M71" s="5"/>
      <c r="N71" s="5"/>
      <c r="O71" s="5"/>
      <c r="P71" s="5"/>
      <c r="Q71" s="5"/>
      <c r="R71" s="5"/>
    </row>
    <row r="72" spans="1:18">
      <c r="A72" s="5"/>
      <c r="B72" s="5"/>
      <c r="C72" s="5"/>
      <c r="D72" s="5"/>
      <c r="E72" s="5"/>
      <c r="F72" s="5"/>
      <c r="G72" s="5"/>
      <c r="H72" s="5"/>
      <c r="I72" s="5"/>
      <c r="J72" s="5"/>
      <c r="K72" s="5"/>
      <c r="L72" s="5"/>
      <c r="M72" s="5"/>
      <c r="N72" s="5"/>
      <c r="O72" s="5"/>
      <c r="P72" s="5"/>
      <c r="Q72" s="5"/>
      <c r="R72" s="5"/>
    </row>
    <row r="73" spans="1:18">
      <c r="A73" s="5"/>
      <c r="B73" s="5"/>
      <c r="C73" s="5"/>
      <c r="D73" s="5"/>
      <c r="E73" s="5"/>
      <c r="F73" s="5"/>
      <c r="G73" s="5"/>
      <c r="H73" s="5"/>
      <c r="I73" s="5"/>
      <c r="J73" s="5"/>
      <c r="K73" s="5"/>
      <c r="L73" s="5"/>
      <c r="M73" s="5"/>
      <c r="N73" s="5"/>
      <c r="O73" s="5"/>
      <c r="P73" s="5"/>
      <c r="Q73" s="5"/>
      <c r="R73" s="5"/>
    </row>
    <row r="74" spans="1:18">
      <c r="A74" s="5"/>
      <c r="B74" s="5"/>
      <c r="C74" s="5"/>
      <c r="D74" s="5"/>
      <c r="E74" s="5"/>
      <c r="F74" s="5"/>
      <c r="G74" s="5"/>
      <c r="H74" s="5"/>
      <c r="I74" s="5"/>
      <c r="J74" s="5"/>
      <c r="K74" s="5"/>
      <c r="L74" s="5"/>
      <c r="M74" s="5"/>
      <c r="N74" s="5"/>
      <c r="O74" s="5"/>
      <c r="P74" s="5"/>
      <c r="Q74" s="5"/>
      <c r="R74" s="5"/>
    </row>
    <row r="75" spans="1:18">
      <c r="A75" s="5"/>
      <c r="B75" s="5"/>
      <c r="C75" s="5"/>
      <c r="D75" s="5"/>
      <c r="E75" s="5"/>
      <c r="F75" s="5"/>
      <c r="G75" s="5"/>
      <c r="H75" s="5"/>
      <c r="I75" s="5"/>
      <c r="J75" s="5"/>
      <c r="K75" s="5"/>
      <c r="L75" s="5"/>
      <c r="M75" s="5"/>
      <c r="N75" s="5"/>
      <c r="O75" s="5"/>
      <c r="P75" s="5"/>
      <c r="Q75" s="5"/>
      <c r="R75" s="5"/>
    </row>
    <row r="76" spans="1:18">
      <c r="A76" s="5"/>
      <c r="B76" s="5"/>
      <c r="C76" s="5"/>
      <c r="D76" s="5"/>
      <c r="E76" s="5"/>
      <c r="F76" s="5"/>
      <c r="G76" s="5"/>
      <c r="H76" s="5"/>
      <c r="I76" s="5"/>
      <c r="J76" s="5"/>
      <c r="K76" s="5"/>
      <c r="L76" s="5"/>
      <c r="M76" s="5"/>
      <c r="N76" s="5"/>
      <c r="O76" s="5"/>
      <c r="P76" s="5"/>
      <c r="Q76" s="5"/>
      <c r="R76" s="5"/>
    </row>
    <row r="77" spans="1:18">
      <c r="A77" s="5"/>
      <c r="B77" s="5"/>
      <c r="C77" s="5"/>
      <c r="D77" s="5"/>
      <c r="E77" s="5"/>
      <c r="F77" s="5"/>
      <c r="G77" s="5"/>
      <c r="H77" s="5"/>
      <c r="I77" s="5"/>
      <c r="J77" s="5"/>
      <c r="K77" s="5"/>
      <c r="L77" s="5"/>
      <c r="M77" s="5"/>
      <c r="N77" s="5"/>
      <c r="O77" s="5"/>
      <c r="P77" s="5"/>
      <c r="Q77" s="5"/>
      <c r="R77" s="5"/>
    </row>
    <row r="78" spans="1:18">
      <c r="A78" s="5"/>
      <c r="B78" s="5"/>
      <c r="C78" s="5"/>
      <c r="D78" s="5"/>
      <c r="E78" s="5"/>
      <c r="F78" s="5"/>
      <c r="G78" s="5"/>
      <c r="H78" s="5"/>
      <c r="I78" s="5"/>
      <c r="J78" s="5"/>
      <c r="K78" s="5"/>
      <c r="L78" s="5"/>
      <c r="M78" s="5"/>
      <c r="N78" s="5"/>
      <c r="O78" s="5"/>
      <c r="P78" s="5"/>
      <c r="Q78" s="5"/>
      <c r="R78" s="5"/>
    </row>
    <row r="79" spans="1:18">
      <c r="A79" s="5"/>
      <c r="B79" s="5"/>
      <c r="C79" s="5"/>
      <c r="D79" s="5"/>
      <c r="E79" s="5"/>
      <c r="F79" s="5"/>
      <c r="G79" s="5"/>
      <c r="H79" s="5"/>
      <c r="I79" s="5"/>
      <c r="J79" s="5"/>
    </row>
    <row r="80" spans="1:18">
      <c r="A80" s="5"/>
      <c r="B80" s="5"/>
      <c r="C80" s="5"/>
      <c r="D80" s="5"/>
      <c r="E80" s="5"/>
      <c r="F80" s="5"/>
      <c r="G80" s="5"/>
      <c r="H80" s="5"/>
      <c r="I80" s="5"/>
      <c r="J80" s="5"/>
    </row>
    <row r="81" spans="1:10">
      <c r="A81" s="5"/>
      <c r="B81" s="5"/>
      <c r="C81" s="5"/>
      <c r="D81" s="5"/>
      <c r="E81" s="5"/>
      <c r="F81" s="5"/>
      <c r="G81" s="5"/>
      <c r="H81" s="5"/>
      <c r="I81" s="5"/>
      <c r="J81" s="5"/>
    </row>
  </sheetData>
  <sheetProtection selectLockedCells="1"/>
  <mergeCells count="17">
    <mergeCell ref="G11:G12"/>
    <mergeCell ref="I11:I12"/>
    <mergeCell ref="J11:J12"/>
    <mergeCell ref="A4:J4"/>
    <mergeCell ref="D50:H50"/>
    <mergeCell ref="I1:J1"/>
    <mergeCell ref="A47:B47"/>
    <mergeCell ref="A48:B48"/>
    <mergeCell ref="D48:H49"/>
    <mergeCell ref="A11:A12"/>
    <mergeCell ref="B11:B12"/>
    <mergeCell ref="C11:C12"/>
    <mergeCell ref="A2:J2"/>
    <mergeCell ref="A3:J3"/>
    <mergeCell ref="A5:J5"/>
    <mergeCell ref="B7:J7"/>
    <mergeCell ref="F11:F12"/>
  </mergeCells>
  <phoneticPr fontId="10" type="noConversion"/>
  <pageMargins left="0.5" right="0.5" top="0.25" bottom="0.25" header="0.5" footer="0.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7"/>
  <sheetViews>
    <sheetView showGridLines="0" view="pageBreakPreview" zoomScaleNormal="100" zoomScaleSheetLayoutView="100" workbookViewId="0">
      <selection activeCell="K9" sqref="K9"/>
    </sheetView>
  </sheetViews>
  <sheetFormatPr defaultColWidth="9.109375" defaultRowHeight="13.8"/>
  <cols>
    <col min="1" max="6" width="14.109375" style="18" customWidth="1"/>
    <col min="7" max="7" width="15.109375" style="18" customWidth="1"/>
    <col min="8" max="8" width="9.44140625" style="156" customWidth="1"/>
    <col min="9" max="9" width="9.88671875" style="156" customWidth="1"/>
    <col min="10" max="10" width="5.88671875" style="156" customWidth="1"/>
    <col min="11" max="11" width="5.109375" style="157" customWidth="1"/>
    <col min="12" max="12" width="4.33203125" style="157" customWidth="1"/>
    <col min="13" max="13" width="5.44140625" style="157" customWidth="1"/>
    <col min="14" max="14" width="4.88671875" style="157" customWidth="1"/>
    <col min="15" max="15" width="6.109375" style="157" customWidth="1"/>
    <col min="16" max="16" width="5.109375" style="157" customWidth="1"/>
    <col min="17" max="17" width="5.5546875" style="157" customWidth="1"/>
    <col min="18" max="16384" width="9.109375" style="6"/>
  </cols>
  <sheetData>
    <row r="1" spans="1:26" s="17" customFormat="1" ht="15">
      <c r="A1" s="88"/>
      <c r="B1" s="88"/>
      <c r="C1" s="88"/>
      <c r="D1" s="88"/>
      <c r="E1" s="88"/>
      <c r="F1" s="88"/>
      <c r="G1" s="88"/>
      <c r="H1" s="89"/>
      <c r="I1" s="89"/>
      <c r="J1" s="89"/>
      <c r="K1" s="90"/>
      <c r="L1" s="90"/>
      <c r="M1" s="90"/>
      <c r="N1" s="90"/>
      <c r="O1" s="90"/>
      <c r="P1" s="90"/>
      <c r="Q1" s="90"/>
    </row>
    <row r="2" spans="1:26">
      <c r="A2" s="370"/>
      <c r="B2" s="371"/>
      <c r="C2" s="371"/>
      <c r="D2" s="371"/>
      <c r="E2" s="371"/>
      <c r="F2" s="371"/>
      <c r="G2" s="372"/>
      <c r="H2" s="91"/>
      <c r="I2" s="91"/>
      <c r="J2" s="91"/>
      <c r="K2" s="91"/>
      <c r="L2" s="91"/>
      <c r="M2" s="91"/>
      <c r="N2" s="91"/>
      <c r="O2" s="91"/>
      <c r="P2" s="91"/>
      <c r="Q2" s="91"/>
      <c r="R2" s="92"/>
      <c r="S2" s="92"/>
      <c r="T2" s="92"/>
      <c r="U2" s="92"/>
      <c r="V2" s="92"/>
      <c r="W2" s="92"/>
      <c r="X2" s="92"/>
      <c r="Y2" s="92"/>
      <c r="Z2" s="92"/>
    </row>
    <row r="3" spans="1:26" ht="17.25" customHeight="1">
      <c r="A3" s="373" t="s">
        <v>85</v>
      </c>
      <c r="B3" s="375" t="s">
        <v>86</v>
      </c>
      <c r="C3" s="375" t="s">
        <v>87</v>
      </c>
      <c r="D3" s="377" t="s">
        <v>88</v>
      </c>
      <c r="E3" s="377" t="s">
        <v>89</v>
      </c>
      <c r="F3" s="377" t="s">
        <v>90</v>
      </c>
      <c r="G3" s="377"/>
      <c r="H3" s="93"/>
      <c r="I3" s="91"/>
      <c r="J3" s="91"/>
      <c r="K3" s="94"/>
      <c r="L3" s="95"/>
      <c r="M3" s="95"/>
      <c r="N3" s="96"/>
      <c r="O3" s="96"/>
      <c r="P3" s="94"/>
      <c r="Q3" s="94"/>
      <c r="R3" s="92"/>
      <c r="S3" s="92"/>
      <c r="T3" s="92"/>
      <c r="U3" s="92"/>
      <c r="V3" s="92"/>
      <c r="W3" s="92"/>
      <c r="X3" s="92"/>
      <c r="Y3" s="92"/>
      <c r="Z3" s="92"/>
    </row>
    <row r="4" spans="1:26" ht="14.25" customHeight="1">
      <c r="A4" s="374"/>
      <c r="B4" s="376"/>
      <c r="C4" s="376"/>
      <c r="D4" s="378"/>
      <c r="E4" s="379"/>
      <c r="F4" s="97" t="s">
        <v>5</v>
      </c>
      <c r="G4" s="98" t="s">
        <v>6</v>
      </c>
      <c r="H4" s="99" t="s">
        <v>91</v>
      </c>
      <c r="I4" s="100" t="s">
        <v>92</v>
      </c>
      <c r="J4" s="101"/>
      <c r="K4" s="102"/>
      <c r="L4" s="103"/>
      <c r="M4" s="103"/>
      <c r="N4" s="104"/>
      <c r="O4" s="105"/>
      <c r="P4" s="106"/>
      <c r="Q4" s="106"/>
      <c r="R4" s="92"/>
      <c r="S4" s="92"/>
      <c r="T4" s="92"/>
      <c r="U4" s="92"/>
      <c r="V4" s="92"/>
      <c r="W4" s="92"/>
      <c r="X4" s="92"/>
      <c r="Y4" s="92"/>
      <c r="Z4" s="92"/>
    </row>
    <row r="5" spans="1:26">
      <c r="A5" s="159" t="e">
        <f>#REF!</f>
        <v>#REF!</v>
      </c>
      <c r="B5" s="108" t="e">
        <f>#REF!</f>
        <v>#REF!</v>
      </c>
      <c r="C5" s="108" t="e">
        <f>#REF!</f>
        <v>#REF!</v>
      </c>
      <c r="D5" s="109" t="e">
        <f>E5-0.2</f>
        <v>#REF!</v>
      </c>
      <c r="E5" s="110" t="e">
        <f>#REF!</f>
        <v>#REF!</v>
      </c>
      <c r="F5" s="111" t="e">
        <f>IF(B5&gt;0,((A5*B5)/D5)/1000-((A5*B5)/(E5)/1000),0)</f>
        <v>#REF!</v>
      </c>
      <c r="G5" s="112" t="e">
        <f t="shared" ref="G5:G10" si="0">C5*F5</f>
        <v>#REF!</v>
      </c>
      <c r="H5" s="113" t="e">
        <f>'[2]Input and Other Rules '!L13/F5</f>
        <v>#REF!</v>
      </c>
      <c r="I5" s="114" t="e">
        <f>'[2]Input and Other Rules '!L13/G5</f>
        <v>#REF!</v>
      </c>
      <c r="J5" s="115"/>
      <c r="K5" s="116"/>
      <c r="L5" s="117"/>
      <c r="M5" s="117"/>
      <c r="N5" s="118"/>
      <c r="O5" s="119"/>
      <c r="P5" s="120"/>
      <c r="Q5" s="121"/>
      <c r="R5" s="92"/>
      <c r="S5" s="92"/>
      <c r="T5" s="92"/>
      <c r="U5" s="92"/>
      <c r="V5" s="92"/>
      <c r="W5" s="92"/>
      <c r="X5" s="92"/>
      <c r="Y5" s="92"/>
      <c r="Z5" s="92"/>
    </row>
    <row r="6" spans="1:26">
      <c r="A6" s="159" t="e">
        <f>#REF!</f>
        <v>#REF!</v>
      </c>
      <c r="B6" s="108" t="e">
        <f>#REF!</f>
        <v>#REF!</v>
      </c>
      <c r="C6" s="108" t="e">
        <f>#REF!</f>
        <v>#REF!</v>
      </c>
      <c r="D6" s="109" t="e">
        <f t="shared" ref="D6:D20" si="1">E6-0.2</f>
        <v>#REF!</v>
      </c>
      <c r="E6" s="110" t="e">
        <f>#REF!</f>
        <v>#REF!</v>
      </c>
      <c r="F6" s="111" t="e">
        <f t="shared" ref="F6:F10" si="2">IF(B6&gt;0,((A6*B6)/D6)/1000-((A6*B6)/(E6)/1000),0)</f>
        <v>#REF!</v>
      </c>
      <c r="G6" s="112" t="e">
        <f t="shared" si="0"/>
        <v>#REF!</v>
      </c>
      <c r="H6" s="113" t="e">
        <f>'[2]Input and Other Rules '!L14/F6</f>
        <v>#REF!</v>
      </c>
      <c r="I6" s="114" t="e">
        <f>'[2]Input and Other Rules '!L14/G6</f>
        <v>#REF!</v>
      </c>
      <c r="J6" s="115"/>
      <c r="K6" s="116"/>
      <c r="L6" s="117"/>
      <c r="M6" s="117"/>
      <c r="N6" s="122"/>
      <c r="O6" s="119"/>
      <c r="P6" s="120"/>
      <c r="Q6" s="121"/>
      <c r="R6" s="92"/>
      <c r="S6" s="92"/>
      <c r="T6" s="92"/>
      <c r="U6" s="92"/>
      <c r="V6" s="92"/>
      <c r="W6" s="92"/>
      <c r="X6" s="92"/>
      <c r="Y6" s="92"/>
      <c r="Z6" s="92"/>
    </row>
    <row r="7" spans="1:26">
      <c r="A7" s="159" t="e">
        <f>#REF!</f>
        <v>#REF!</v>
      </c>
      <c r="B7" s="108" t="e">
        <f>#REF!</f>
        <v>#REF!</v>
      </c>
      <c r="C7" s="108" t="e">
        <f>#REF!</f>
        <v>#REF!</v>
      </c>
      <c r="D7" s="109" t="e">
        <f t="shared" si="1"/>
        <v>#REF!</v>
      </c>
      <c r="E7" s="110" t="e">
        <f>#REF!</f>
        <v>#REF!</v>
      </c>
      <c r="F7" s="111" t="e">
        <f t="shared" si="2"/>
        <v>#REF!</v>
      </c>
      <c r="G7" s="112" t="e">
        <f t="shared" si="0"/>
        <v>#REF!</v>
      </c>
      <c r="H7" s="113" t="e">
        <f>'[2]Input and Other Rules '!L15/F7</f>
        <v>#REF!</v>
      </c>
      <c r="I7" s="114" t="e">
        <f>'[2]Input and Other Rules '!L15/G7</f>
        <v>#REF!</v>
      </c>
      <c r="J7" s="115"/>
      <c r="K7" s="116"/>
      <c r="L7" s="117"/>
      <c r="M7" s="117"/>
      <c r="N7" s="122"/>
      <c r="O7" s="119"/>
      <c r="P7" s="120"/>
      <c r="Q7" s="121"/>
      <c r="R7" s="92"/>
      <c r="S7" s="92"/>
      <c r="T7" s="92"/>
      <c r="U7" s="92"/>
      <c r="V7" s="92"/>
      <c r="W7" s="92"/>
      <c r="X7" s="92"/>
      <c r="Y7" s="92"/>
      <c r="Z7" s="92"/>
    </row>
    <row r="8" spans="1:26">
      <c r="A8" s="159" t="e">
        <f>#REF!</f>
        <v>#REF!</v>
      </c>
      <c r="B8" s="108" t="e">
        <f>#REF!</f>
        <v>#REF!</v>
      </c>
      <c r="C8" s="108" t="e">
        <f>#REF!</f>
        <v>#REF!</v>
      </c>
      <c r="D8" s="109" t="e">
        <f t="shared" si="1"/>
        <v>#REF!</v>
      </c>
      <c r="E8" s="110" t="e">
        <f>#REF!</f>
        <v>#REF!</v>
      </c>
      <c r="F8" s="111" t="e">
        <f t="shared" si="2"/>
        <v>#REF!</v>
      </c>
      <c r="G8" s="112" t="e">
        <f t="shared" si="0"/>
        <v>#REF!</v>
      </c>
      <c r="H8" s="113" t="e">
        <f>'[2]Input and Other Rules '!L16/F8</f>
        <v>#REF!</v>
      </c>
      <c r="I8" s="114" t="e">
        <f>'[2]Input and Other Rules '!L16/G8</f>
        <v>#REF!</v>
      </c>
      <c r="J8" s="115"/>
      <c r="K8" s="116"/>
      <c r="L8" s="117"/>
      <c r="M8" s="117"/>
      <c r="N8" s="122"/>
      <c r="O8" s="119"/>
      <c r="P8" s="120"/>
      <c r="Q8" s="121"/>
      <c r="R8" s="92"/>
      <c r="S8" s="92"/>
      <c r="T8" s="92"/>
      <c r="U8" s="92"/>
      <c r="V8" s="92"/>
      <c r="W8" s="92"/>
      <c r="X8" s="92"/>
      <c r="Y8" s="92"/>
      <c r="Z8" s="92"/>
    </row>
    <row r="9" spans="1:26">
      <c r="A9" s="159" t="e">
        <f>#REF!</f>
        <v>#REF!</v>
      </c>
      <c r="B9" s="108" t="e">
        <f>#REF!</f>
        <v>#REF!</v>
      </c>
      <c r="C9" s="108" t="e">
        <f>#REF!</f>
        <v>#REF!</v>
      </c>
      <c r="D9" s="109" t="e">
        <f t="shared" si="1"/>
        <v>#REF!</v>
      </c>
      <c r="E9" s="110" t="e">
        <f>#REF!</f>
        <v>#REF!</v>
      </c>
      <c r="F9" s="111" t="e">
        <f t="shared" si="2"/>
        <v>#REF!</v>
      </c>
      <c r="G9" s="112" t="e">
        <f t="shared" si="0"/>
        <v>#REF!</v>
      </c>
      <c r="H9" s="113" t="e">
        <f>'[2]Input and Other Rules '!L17/F9</f>
        <v>#REF!</v>
      </c>
      <c r="I9" s="114" t="e">
        <f>'[2]Input and Other Rules '!L17/G9</f>
        <v>#REF!</v>
      </c>
      <c r="J9" s="115"/>
      <c r="K9" s="116"/>
      <c r="L9" s="117"/>
      <c r="M9" s="117"/>
      <c r="N9" s="122"/>
      <c r="O9" s="119"/>
      <c r="P9" s="120"/>
      <c r="Q9" s="121"/>
      <c r="R9" s="92"/>
      <c r="S9" s="92"/>
      <c r="T9" s="92"/>
      <c r="U9" s="92"/>
      <c r="V9" s="92"/>
      <c r="W9" s="92"/>
      <c r="X9" s="92"/>
      <c r="Y9" s="92"/>
      <c r="Z9" s="92"/>
    </row>
    <row r="10" spans="1:26" ht="14.4" thickBot="1">
      <c r="A10" s="159" t="e">
        <f>#REF!</f>
        <v>#REF!</v>
      </c>
      <c r="B10" s="108" t="e">
        <f>#REF!</f>
        <v>#REF!</v>
      </c>
      <c r="C10" s="108" t="e">
        <f>#REF!</f>
        <v>#REF!</v>
      </c>
      <c r="D10" s="109" t="e">
        <f t="shared" si="1"/>
        <v>#REF!</v>
      </c>
      <c r="E10" s="110" t="e">
        <f>#REF!</f>
        <v>#REF!</v>
      </c>
      <c r="F10" s="111" t="e">
        <f t="shared" si="2"/>
        <v>#REF!</v>
      </c>
      <c r="G10" s="112" t="e">
        <f t="shared" si="0"/>
        <v>#REF!</v>
      </c>
      <c r="H10" s="113" t="e">
        <f>'[2]Input and Other Rules '!L18/F10</f>
        <v>#REF!</v>
      </c>
      <c r="I10" s="114" t="e">
        <f>'[2]Input and Other Rules '!L18/G10</f>
        <v>#REF!</v>
      </c>
      <c r="J10" s="115"/>
      <c r="K10" s="116"/>
      <c r="L10" s="117"/>
      <c r="M10" s="117"/>
      <c r="N10" s="122"/>
      <c r="O10" s="119"/>
      <c r="P10" s="120"/>
      <c r="Q10" s="121"/>
      <c r="R10" s="92"/>
      <c r="S10" s="92"/>
      <c r="T10" s="92"/>
      <c r="U10" s="92"/>
      <c r="V10" s="92"/>
      <c r="W10" s="92"/>
      <c r="X10" s="92"/>
      <c r="Y10" s="92"/>
      <c r="Z10" s="92"/>
    </row>
    <row r="11" spans="1:26" ht="14.4" thickBot="1">
      <c r="A11" s="107"/>
      <c r="B11" s="108"/>
      <c r="C11" s="108"/>
      <c r="D11" s="109"/>
      <c r="E11" s="110"/>
      <c r="F11" s="123" t="e">
        <f>SUM(F5:F10)</f>
        <v>#REF!</v>
      </c>
      <c r="G11" s="124" t="e">
        <f>SUM(G5:G10)</f>
        <v>#REF!</v>
      </c>
      <c r="H11" s="113" t="e">
        <f>'[2]Input and Other Rules '!L19/F11</f>
        <v>#REF!</v>
      </c>
      <c r="I11" s="114" t="e">
        <f>'[2]Input and Other Rules '!L19/G11</f>
        <v>#REF!</v>
      </c>
      <c r="J11" s="115"/>
      <c r="K11" s="116"/>
      <c r="L11" s="117"/>
      <c r="M11" s="117"/>
      <c r="N11" s="122"/>
      <c r="O11" s="119"/>
      <c r="P11" s="120"/>
      <c r="Q11" s="121"/>
      <c r="R11" s="92"/>
      <c r="S11" s="92"/>
      <c r="T11" s="92"/>
      <c r="U11" s="92"/>
      <c r="V11" s="92"/>
      <c r="W11" s="92"/>
      <c r="X11" s="92"/>
      <c r="Y11" s="92"/>
      <c r="Z11" s="92"/>
    </row>
    <row r="12" spans="1:26">
      <c r="A12" s="107"/>
      <c r="B12" s="108"/>
      <c r="C12" s="108"/>
      <c r="D12" s="109"/>
      <c r="E12" s="110"/>
      <c r="F12" s="125"/>
      <c r="G12" s="126"/>
      <c r="H12" s="113"/>
      <c r="I12" s="114"/>
      <c r="J12" s="115"/>
      <c r="K12" s="116"/>
      <c r="L12" s="117"/>
      <c r="M12" s="117"/>
      <c r="N12" s="122"/>
      <c r="O12" s="119"/>
      <c r="P12" s="120"/>
      <c r="Q12" s="121"/>
      <c r="R12" s="92"/>
      <c r="S12" s="92"/>
      <c r="T12" s="92"/>
      <c r="U12" s="92"/>
      <c r="V12" s="92"/>
      <c r="W12" s="92"/>
      <c r="X12" s="92"/>
      <c r="Y12" s="92"/>
      <c r="Z12" s="92"/>
    </row>
    <row r="13" spans="1:26" ht="24" customHeight="1">
      <c r="A13" s="373" t="s">
        <v>38</v>
      </c>
      <c r="B13" s="375" t="s">
        <v>86</v>
      </c>
      <c r="C13" s="375" t="s">
        <v>87</v>
      </c>
      <c r="D13" s="377" t="s">
        <v>93</v>
      </c>
      <c r="E13" s="377" t="s">
        <v>89</v>
      </c>
      <c r="F13" s="377" t="s">
        <v>90</v>
      </c>
      <c r="G13" s="377"/>
      <c r="H13" s="113"/>
      <c r="I13" s="114"/>
      <c r="J13" s="115"/>
      <c r="K13" s="116"/>
      <c r="L13" s="117"/>
      <c r="M13" s="117"/>
      <c r="N13" s="122"/>
      <c r="O13" s="119"/>
      <c r="P13" s="120"/>
      <c r="Q13" s="121"/>
      <c r="R13" s="92"/>
      <c r="S13" s="92"/>
      <c r="T13" s="92"/>
      <c r="U13" s="92"/>
      <c r="V13" s="92"/>
      <c r="W13" s="92"/>
      <c r="X13" s="92"/>
      <c r="Y13" s="92"/>
      <c r="Z13" s="92"/>
    </row>
    <row r="14" spans="1:26">
      <c r="A14" s="374"/>
      <c r="B14" s="376"/>
      <c r="C14" s="376"/>
      <c r="D14" s="378"/>
      <c r="E14" s="379"/>
      <c r="F14" s="97" t="s">
        <v>5</v>
      </c>
      <c r="G14" s="98" t="s">
        <v>6</v>
      </c>
      <c r="H14" s="113"/>
      <c r="I14" s="114"/>
      <c r="J14" s="115"/>
      <c r="K14" s="116"/>
      <c r="L14" s="117"/>
      <c r="M14" s="117"/>
      <c r="N14" s="122"/>
      <c r="O14" s="119"/>
      <c r="P14" s="120"/>
      <c r="Q14" s="121"/>
      <c r="R14" s="92"/>
      <c r="S14" s="92"/>
      <c r="T14" s="92"/>
      <c r="U14" s="92"/>
      <c r="V14" s="92"/>
      <c r="W14" s="92"/>
      <c r="X14" s="92"/>
      <c r="Y14" s="92"/>
      <c r="Z14" s="92"/>
    </row>
    <row r="15" spans="1:26" ht="17.25" customHeight="1">
      <c r="A15" s="159" t="e">
        <f>#REF!</f>
        <v>#REF!</v>
      </c>
      <c r="B15" s="108" t="e">
        <f>#REF!</f>
        <v>#REF!</v>
      </c>
      <c r="C15" s="108" t="e">
        <f>#REF!</f>
        <v>#REF!</v>
      </c>
      <c r="D15" s="109" t="e">
        <f t="shared" si="1"/>
        <v>#REF!</v>
      </c>
      <c r="E15" s="110" t="e">
        <f>#REF!</f>
        <v>#REF!</v>
      </c>
      <c r="F15" s="127" t="e">
        <f t="shared" ref="F15:F20" si="3">IF(B15&gt;0,((A15*746/D15)*B15)/1000-((A15*746/E15)*B15)/1000)</f>
        <v>#REF!</v>
      </c>
      <c r="G15" s="112" t="e">
        <f t="shared" ref="G15:G20" si="4">C15*F15</f>
        <v>#REF!</v>
      </c>
      <c r="H15" s="113" t="e">
        <f>'[2]Input and Other Rules '!L27/F15</f>
        <v>#REF!</v>
      </c>
      <c r="I15" s="114" t="e">
        <f>'[2]Input and Other Rules '!L27/G15</f>
        <v>#REF!</v>
      </c>
      <c r="J15" s="115"/>
      <c r="K15" s="116"/>
      <c r="L15" s="117"/>
      <c r="M15" s="117"/>
      <c r="N15" s="122"/>
      <c r="O15" s="119"/>
      <c r="P15" s="120"/>
      <c r="Q15" s="121"/>
      <c r="R15" s="92"/>
      <c r="S15" s="92"/>
      <c r="T15" s="92"/>
      <c r="U15" s="92"/>
      <c r="V15" s="92"/>
      <c r="W15" s="92"/>
      <c r="X15" s="92"/>
      <c r="Y15" s="92"/>
      <c r="Z15" s="92"/>
    </row>
    <row r="16" spans="1:26" ht="17.25" customHeight="1">
      <c r="A16" s="159" t="e">
        <f>#REF!</f>
        <v>#REF!</v>
      </c>
      <c r="B16" s="108" t="e">
        <f>#REF!</f>
        <v>#REF!</v>
      </c>
      <c r="C16" s="108" t="e">
        <f>#REF!</f>
        <v>#REF!</v>
      </c>
      <c r="D16" s="109" t="e">
        <f t="shared" si="1"/>
        <v>#REF!</v>
      </c>
      <c r="E16" s="110" t="e">
        <f>#REF!</f>
        <v>#REF!</v>
      </c>
      <c r="F16" s="127" t="e">
        <f t="shared" si="3"/>
        <v>#REF!</v>
      </c>
      <c r="G16" s="112" t="e">
        <f t="shared" si="4"/>
        <v>#REF!</v>
      </c>
      <c r="H16" s="113" t="e">
        <f>'[2]Input and Other Rules '!L28/F16</f>
        <v>#REF!</v>
      </c>
      <c r="I16" s="114" t="e">
        <f>'[2]Input and Other Rules '!L28/G16</f>
        <v>#REF!</v>
      </c>
      <c r="J16" s="115"/>
      <c r="K16" s="116"/>
      <c r="L16" s="117"/>
      <c r="M16" s="117"/>
      <c r="N16" s="122"/>
      <c r="O16" s="119"/>
      <c r="P16" s="120"/>
      <c r="Q16" s="121"/>
      <c r="R16" s="92"/>
      <c r="S16" s="92"/>
      <c r="T16" s="92"/>
      <c r="U16" s="92"/>
      <c r="V16" s="92"/>
      <c r="W16" s="92"/>
      <c r="X16" s="92"/>
      <c r="Y16" s="92"/>
      <c r="Z16" s="92"/>
    </row>
    <row r="17" spans="1:26" ht="17.25" customHeight="1">
      <c r="A17" s="159" t="e">
        <f>#REF!</f>
        <v>#REF!</v>
      </c>
      <c r="B17" s="108" t="e">
        <f>#REF!</f>
        <v>#REF!</v>
      </c>
      <c r="C17" s="108" t="e">
        <f>#REF!</f>
        <v>#REF!</v>
      </c>
      <c r="D17" s="109" t="e">
        <f t="shared" si="1"/>
        <v>#REF!</v>
      </c>
      <c r="E17" s="110" t="e">
        <f>#REF!</f>
        <v>#REF!</v>
      </c>
      <c r="F17" s="127" t="e">
        <f t="shared" si="3"/>
        <v>#REF!</v>
      </c>
      <c r="G17" s="112" t="e">
        <f t="shared" si="4"/>
        <v>#REF!</v>
      </c>
      <c r="H17" s="113" t="e">
        <f>'[2]Input and Other Rules '!L29/F17</f>
        <v>#REF!</v>
      </c>
      <c r="I17" s="114" t="e">
        <f>'[2]Input and Other Rules '!L29/G17</f>
        <v>#REF!</v>
      </c>
      <c r="J17" s="115"/>
      <c r="K17" s="116"/>
      <c r="L17" s="117"/>
      <c r="M17" s="117"/>
      <c r="N17" s="122"/>
      <c r="O17" s="119"/>
      <c r="P17" s="120"/>
      <c r="Q17" s="121"/>
      <c r="R17" s="92"/>
      <c r="S17" s="92"/>
      <c r="T17" s="92"/>
      <c r="U17" s="92"/>
      <c r="V17" s="92"/>
      <c r="W17" s="92"/>
      <c r="X17" s="92"/>
      <c r="Y17" s="92"/>
      <c r="Z17" s="92"/>
    </row>
    <row r="18" spans="1:26" ht="17.25" customHeight="1">
      <c r="A18" s="159" t="e">
        <f>#REF!</f>
        <v>#REF!</v>
      </c>
      <c r="B18" s="108" t="e">
        <f>#REF!</f>
        <v>#REF!</v>
      </c>
      <c r="C18" s="108" t="e">
        <f>#REF!</f>
        <v>#REF!</v>
      </c>
      <c r="D18" s="109" t="e">
        <f t="shared" si="1"/>
        <v>#REF!</v>
      </c>
      <c r="E18" s="110" t="e">
        <f>#REF!</f>
        <v>#REF!</v>
      </c>
      <c r="F18" s="127" t="e">
        <f t="shared" si="3"/>
        <v>#REF!</v>
      </c>
      <c r="G18" s="112" t="e">
        <f t="shared" si="4"/>
        <v>#REF!</v>
      </c>
      <c r="H18" s="113" t="e">
        <f>'[2]Input and Other Rules '!L30/F18</f>
        <v>#REF!</v>
      </c>
      <c r="I18" s="114" t="e">
        <f>'[2]Input and Other Rules '!L30/G18</f>
        <v>#REF!</v>
      </c>
      <c r="J18" s="115"/>
      <c r="K18" s="116"/>
      <c r="L18" s="117"/>
      <c r="M18" s="117"/>
      <c r="N18" s="122"/>
      <c r="O18" s="119"/>
      <c r="P18" s="120"/>
      <c r="Q18" s="121"/>
      <c r="R18" s="92"/>
      <c r="S18" s="92"/>
      <c r="T18" s="92"/>
      <c r="U18" s="92"/>
      <c r="V18" s="92"/>
      <c r="W18" s="92"/>
      <c r="X18" s="92"/>
      <c r="Y18" s="92"/>
      <c r="Z18" s="92"/>
    </row>
    <row r="19" spans="1:26" ht="17.25" customHeight="1">
      <c r="A19" s="159" t="e">
        <f>#REF!</f>
        <v>#REF!</v>
      </c>
      <c r="B19" s="108" t="e">
        <f>#REF!</f>
        <v>#REF!</v>
      </c>
      <c r="C19" s="108" t="e">
        <f>#REF!</f>
        <v>#REF!</v>
      </c>
      <c r="D19" s="109" t="e">
        <f t="shared" si="1"/>
        <v>#REF!</v>
      </c>
      <c r="E19" s="110" t="e">
        <f>#REF!</f>
        <v>#REF!</v>
      </c>
      <c r="F19" s="127" t="e">
        <f t="shared" si="3"/>
        <v>#REF!</v>
      </c>
      <c r="G19" s="112" t="e">
        <f t="shared" si="4"/>
        <v>#REF!</v>
      </c>
      <c r="H19" s="113" t="e">
        <f>'[2]Input and Other Rules '!L31/F19</f>
        <v>#REF!</v>
      </c>
      <c r="I19" s="114" t="e">
        <f>'[2]Input and Other Rules '!L31/G19</f>
        <v>#REF!</v>
      </c>
      <c r="J19" s="115"/>
      <c r="K19" s="116"/>
      <c r="L19" s="117"/>
      <c r="M19" s="117"/>
      <c r="N19" s="122"/>
      <c r="O19" s="119"/>
      <c r="P19" s="120"/>
      <c r="Q19" s="121"/>
      <c r="R19" s="92"/>
      <c r="S19" s="92"/>
      <c r="T19" s="92"/>
      <c r="U19" s="92"/>
      <c r="V19" s="92"/>
      <c r="W19" s="92"/>
      <c r="X19" s="92"/>
      <c r="Y19" s="92"/>
      <c r="Z19" s="92"/>
    </row>
    <row r="20" spans="1:26" ht="17.25" customHeight="1">
      <c r="A20" s="159" t="e">
        <f>#REF!</f>
        <v>#REF!</v>
      </c>
      <c r="B20" s="108" t="e">
        <f>#REF!</f>
        <v>#REF!</v>
      </c>
      <c r="C20" s="108" t="e">
        <f>#REF!</f>
        <v>#REF!</v>
      </c>
      <c r="D20" s="109" t="e">
        <f t="shared" si="1"/>
        <v>#REF!</v>
      </c>
      <c r="E20" s="110" t="e">
        <f>#REF!</f>
        <v>#REF!</v>
      </c>
      <c r="F20" s="127" t="e">
        <f t="shared" si="3"/>
        <v>#REF!</v>
      </c>
      <c r="G20" s="112" t="e">
        <f t="shared" si="4"/>
        <v>#REF!</v>
      </c>
      <c r="H20" s="113" t="e">
        <f>'[2]Input and Other Rules '!L32/F20</f>
        <v>#REF!</v>
      </c>
      <c r="I20" s="114" t="e">
        <f>'[2]Input and Other Rules '!L32/G20</f>
        <v>#REF!</v>
      </c>
      <c r="J20" s="115"/>
      <c r="K20" s="116"/>
      <c r="L20" s="117"/>
      <c r="M20" s="117"/>
      <c r="N20" s="122"/>
      <c r="O20" s="119"/>
      <c r="P20" s="120"/>
      <c r="Q20" s="121"/>
      <c r="R20" s="92"/>
      <c r="S20" s="92"/>
      <c r="T20" s="92"/>
      <c r="U20" s="92"/>
      <c r="V20" s="92"/>
      <c r="W20" s="92"/>
      <c r="X20" s="92"/>
      <c r="Y20" s="92"/>
      <c r="Z20" s="92"/>
    </row>
    <row r="21" spans="1:26">
      <c r="A21" s="128"/>
      <c r="B21" s="128"/>
      <c r="C21" s="128"/>
      <c r="D21" s="129"/>
      <c r="E21" s="130"/>
      <c r="F21" s="131" t="e">
        <f>SUM(F15:F20)</f>
        <v>#REF!</v>
      </c>
      <c r="G21" s="132" t="e">
        <f>SUM(G15:G20)</f>
        <v>#REF!</v>
      </c>
      <c r="H21" s="113" t="e">
        <f>'[2]Input and Other Rules '!L33/F21</f>
        <v>#REF!</v>
      </c>
      <c r="I21" s="114" t="e">
        <f>'[2]Input and Other Rules '!L33/G21</f>
        <v>#REF!</v>
      </c>
      <c r="J21" s="133"/>
      <c r="K21" s="101"/>
      <c r="L21" s="101"/>
      <c r="M21" s="101"/>
      <c r="N21" s="122"/>
      <c r="O21" s="119"/>
      <c r="P21" s="134"/>
      <c r="Q21" s="135"/>
      <c r="R21" s="92"/>
      <c r="S21" s="92"/>
      <c r="T21" s="92"/>
      <c r="U21" s="92"/>
      <c r="V21" s="92"/>
      <c r="W21" s="92"/>
      <c r="X21" s="92"/>
      <c r="Y21" s="92"/>
      <c r="Z21" s="92"/>
    </row>
    <row r="22" spans="1:26">
      <c r="A22" s="136"/>
      <c r="B22" s="136"/>
      <c r="C22" s="136"/>
      <c r="D22" s="136"/>
      <c r="E22" s="136"/>
      <c r="F22" s="136"/>
      <c r="G22" s="136"/>
      <c r="H22" s="137"/>
      <c r="I22" s="138"/>
      <c r="J22" s="139"/>
      <c r="K22" s="140"/>
      <c r="L22" s="140"/>
      <c r="M22" s="140"/>
      <c r="N22" s="140"/>
      <c r="O22" s="140"/>
      <c r="P22" s="140"/>
      <c r="Q22" s="140"/>
      <c r="R22" s="92"/>
      <c r="S22" s="92"/>
      <c r="T22" s="92"/>
      <c r="U22" s="92"/>
      <c r="V22" s="92"/>
      <c r="W22" s="92"/>
      <c r="X22" s="92"/>
      <c r="Y22" s="92"/>
      <c r="Z22" s="92"/>
    </row>
    <row r="23" spans="1:26">
      <c r="A23" s="373" t="s">
        <v>38</v>
      </c>
      <c r="B23" s="375" t="s">
        <v>86</v>
      </c>
      <c r="C23" s="375" t="s">
        <v>87</v>
      </c>
      <c r="D23" s="377" t="s">
        <v>88</v>
      </c>
      <c r="E23" s="377" t="s">
        <v>89</v>
      </c>
      <c r="F23" s="377" t="s">
        <v>90</v>
      </c>
      <c r="G23" s="377"/>
      <c r="H23" s="113"/>
      <c r="I23" s="141"/>
      <c r="J23" s="91"/>
      <c r="K23" s="94"/>
      <c r="L23" s="95"/>
      <c r="M23" s="95"/>
      <c r="N23" s="96"/>
      <c r="O23" s="96"/>
      <c r="P23" s="94"/>
      <c r="Q23" s="94"/>
      <c r="R23" s="92"/>
      <c r="S23" s="92"/>
      <c r="T23" s="92"/>
      <c r="U23" s="92"/>
      <c r="V23" s="92"/>
      <c r="W23" s="92"/>
      <c r="X23" s="92"/>
      <c r="Y23" s="92"/>
      <c r="Z23" s="92"/>
    </row>
    <row r="24" spans="1:26">
      <c r="A24" s="374"/>
      <c r="B24" s="376"/>
      <c r="C24" s="376"/>
      <c r="D24" s="378"/>
      <c r="E24" s="379"/>
      <c r="F24" s="97" t="s">
        <v>5</v>
      </c>
      <c r="G24" s="98" t="s">
        <v>6</v>
      </c>
      <c r="H24" s="137"/>
      <c r="I24" s="142"/>
      <c r="J24" s="101"/>
      <c r="K24" s="102"/>
      <c r="L24" s="103"/>
      <c r="M24" s="103"/>
      <c r="N24" s="104"/>
      <c r="O24" s="105"/>
      <c r="P24" s="106"/>
      <c r="Q24" s="106"/>
      <c r="R24" s="92"/>
      <c r="S24" s="92"/>
      <c r="T24" s="92"/>
      <c r="U24" s="92"/>
      <c r="V24" s="92"/>
      <c r="W24" s="92"/>
      <c r="X24" s="92"/>
      <c r="Y24" s="92"/>
      <c r="Z24" s="92"/>
    </row>
    <row r="25" spans="1:26">
      <c r="A25" s="159" t="e">
        <f>#REF!</f>
        <v>#REF!</v>
      </c>
      <c r="B25" s="108" t="e">
        <f>#REF!</f>
        <v>#REF!</v>
      </c>
      <c r="C25" s="108" t="e">
        <f>#REF!</f>
        <v>#REF!</v>
      </c>
      <c r="D25" s="109" t="e">
        <f>E25-0.15</f>
        <v>#REF!</v>
      </c>
      <c r="E25" s="110" t="e">
        <f>#REF!</f>
        <v>#REF!</v>
      </c>
      <c r="F25" s="111" t="e">
        <f t="shared" ref="F25:F30" si="5">IF(B25&gt;0,((A25*746/D25)*B25)/1000-((A25*746/E25)*B25)/1000)</f>
        <v>#REF!</v>
      </c>
      <c r="G25" s="112" t="e">
        <f t="shared" ref="G25:G30" si="6">C25*F25</f>
        <v>#REF!</v>
      </c>
      <c r="H25" s="113" t="e">
        <f>'[2]Input and Other Rules '!L41/F25</f>
        <v>#REF!</v>
      </c>
      <c r="I25" s="114" t="e">
        <f>'[2]Input and Other Rules '!L41/G25</f>
        <v>#REF!</v>
      </c>
      <c r="J25" s="115"/>
      <c r="K25" s="116"/>
      <c r="L25" s="117"/>
      <c r="M25" s="117"/>
      <c r="N25" s="122"/>
      <c r="O25" s="119"/>
      <c r="P25" s="120"/>
      <c r="Q25" s="121"/>
      <c r="R25" s="92"/>
      <c r="S25" s="92"/>
      <c r="T25" s="92"/>
      <c r="U25" s="92"/>
      <c r="V25" s="92"/>
      <c r="W25" s="92"/>
      <c r="X25" s="92"/>
      <c r="Y25" s="92"/>
      <c r="Z25" s="92"/>
    </row>
    <row r="26" spans="1:26">
      <c r="A26" s="159" t="e">
        <f>#REF!</f>
        <v>#REF!</v>
      </c>
      <c r="B26" s="108" t="e">
        <f>#REF!</f>
        <v>#REF!</v>
      </c>
      <c r="C26" s="108" t="e">
        <f>#REF!</f>
        <v>#REF!</v>
      </c>
      <c r="D26" s="109" t="e">
        <f t="shared" ref="D26:D30" si="7">E26-0.15</f>
        <v>#REF!</v>
      </c>
      <c r="E26" s="110" t="e">
        <f>#REF!</f>
        <v>#REF!</v>
      </c>
      <c r="F26" s="111" t="e">
        <f t="shared" si="5"/>
        <v>#REF!</v>
      </c>
      <c r="G26" s="112" t="e">
        <f t="shared" si="6"/>
        <v>#REF!</v>
      </c>
      <c r="H26" s="113" t="e">
        <f>'[2]Input and Other Rules '!L42/F26</f>
        <v>#REF!</v>
      </c>
      <c r="I26" s="114" t="e">
        <f>'[2]Input and Other Rules '!L42/G26</f>
        <v>#REF!</v>
      </c>
      <c r="J26" s="115"/>
      <c r="K26" s="116"/>
      <c r="L26" s="117"/>
      <c r="M26" s="117"/>
      <c r="N26" s="122"/>
      <c r="O26" s="119"/>
      <c r="P26" s="120"/>
      <c r="Q26" s="121"/>
      <c r="R26" s="92"/>
      <c r="S26" s="92"/>
      <c r="T26" s="92"/>
      <c r="U26" s="92"/>
      <c r="V26" s="92"/>
      <c r="W26" s="92"/>
      <c r="X26" s="92"/>
      <c r="Y26" s="92"/>
      <c r="Z26" s="92"/>
    </row>
    <row r="27" spans="1:26">
      <c r="A27" s="159" t="e">
        <f>#REF!</f>
        <v>#REF!</v>
      </c>
      <c r="B27" s="108" t="e">
        <f>#REF!</f>
        <v>#REF!</v>
      </c>
      <c r="C27" s="108" t="e">
        <f>#REF!</f>
        <v>#REF!</v>
      </c>
      <c r="D27" s="109" t="e">
        <f t="shared" si="7"/>
        <v>#REF!</v>
      </c>
      <c r="E27" s="110" t="e">
        <f>#REF!</f>
        <v>#REF!</v>
      </c>
      <c r="F27" s="111" t="e">
        <f t="shared" si="5"/>
        <v>#REF!</v>
      </c>
      <c r="G27" s="112" t="e">
        <f t="shared" si="6"/>
        <v>#REF!</v>
      </c>
      <c r="H27" s="113" t="e">
        <f>'[2]Input and Other Rules '!L43/F27</f>
        <v>#REF!</v>
      </c>
      <c r="I27" s="114" t="e">
        <f>'[2]Input and Other Rules '!L43/G27</f>
        <v>#REF!</v>
      </c>
      <c r="J27" s="115"/>
      <c r="K27" s="116"/>
      <c r="L27" s="117"/>
      <c r="M27" s="117"/>
      <c r="N27" s="122"/>
      <c r="O27" s="119"/>
      <c r="P27" s="120"/>
      <c r="Q27" s="121"/>
      <c r="R27" s="92"/>
      <c r="S27" s="92"/>
      <c r="T27" s="92"/>
      <c r="U27" s="92"/>
      <c r="V27" s="92"/>
      <c r="W27" s="92"/>
      <c r="X27" s="92"/>
      <c r="Y27" s="92"/>
      <c r="Z27" s="92"/>
    </row>
    <row r="28" spans="1:26">
      <c r="A28" s="159" t="e">
        <f>#REF!</f>
        <v>#REF!</v>
      </c>
      <c r="B28" s="108" t="e">
        <f>#REF!</f>
        <v>#REF!</v>
      </c>
      <c r="C28" s="108" t="e">
        <f>#REF!</f>
        <v>#REF!</v>
      </c>
      <c r="D28" s="109" t="e">
        <f t="shared" si="7"/>
        <v>#REF!</v>
      </c>
      <c r="E28" s="110" t="e">
        <f>#REF!</f>
        <v>#REF!</v>
      </c>
      <c r="F28" s="111" t="e">
        <f t="shared" si="5"/>
        <v>#REF!</v>
      </c>
      <c r="G28" s="112" t="e">
        <f t="shared" si="6"/>
        <v>#REF!</v>
      </c>
      <c r="H28" s="113" t="e">
        <f>'[2]Input and Other Rules '!L44/F28</f>
        <v>#REF!</v>
      </c>
      <c r="I28" s="114" t="e">
        <f>'[2]Input and Other Rules '!L44/G28</f>
        <v>#REF!</v>
      </c>
      <c r="J28" s="115"/>
      <c r="K28" s="116"/>
      <c r="L28" s="117"/>
      <c r="M28" s="117"/>
      <c r="N28" s="122"/>
      <c r="O28" s="119"/>
      <c r="P28" s="120"/>
      <c r="Q28" s="121"/>
      <c r="R28" s="92"/>
      <c r="S28" s="92"/>
      <c r="T28" s="92"/>
      <c r="U28" s="92"/>
      <c r="V28" s="92"/>
      <c r="W28" s="92"/>
      <c r="X28" s="92"/>
      <c r="Y28" s="92"/>
      <c r="Z28" s="92"/>
    </row>
    <row r="29" spans="1:26">
      <c r="A29" s="159" t="e">
        <f>#REF!</f>
        <v>#REF!</v>
      </c>
      <c r="B29" s="108" t="e">
        <f>#REF!</f>
        <v>#REF!</v>
      </c>
      <c r="C29" s="108" t="e">
        <f>#REF!</f>
        <v>#REF!</v>
      </c>
      <c r="D29" s="109" t="e">
        <f t="shared" si="7"/>
        <v>#REF!</v>
      </c>
      <c r="E29" s="110" t="e">
        <f>#REF!</f>
        <v>#REF!</v>
      </c>
      <c r="F29" s="111" t="e">
        <f t="shared" si="5"/>
        <v>#REF!</v>
      </c>
      <c r="G29" s="112" t="e">
        <f t="shared" si="6"/>
        <v>#REF!</v>
      </c>
      <c r="H29" s="113" t="e">
        <f>'[2]Input and Other Rules '!L45/F29</f>
        <v>#REF!</v>
      </c>
      <c r="I29" s="114" t="e">
        <f>'[2]Input and Other Rules '!L45/G29</f>
        <v>#REF!</v>
      </c>
      <c r="J29" s="115"/>
      <c r="K29" s="116"/>
      <c r="L29" s="117"/>
      <c r="M29" s="117"/>
      <c r="N29" s="122"/>
      <c r="O29" s="119"/>
      <c r="P29" s="120"/>
      <c r="Q29" s="121"/>
      <c r="R29" s="92"/>
      <c r="S29" s="92"/>
      <c r="T29" s="92"/>
      <c r="U29" s="92"/>
      <c r="V29" s="92"/>
      <c r="W29" s="92"/>
      <c r="X29" s="92"/>
      <c r="Y29" s="92"/>
      <c r="Z29" s="92"/>
    </row>
    <row r="30" spans="1:26">
      <c r="A30" s="159" t="e">
        <f>#REF!</f>
        <v>#REF!</v>
      </c>
      <c r="B30" s="108" t="e">
        <f>#REF!</f>
        <v>#REF!</v>
      </c>
      <c r="C30" s="108" t="e">
        <f>#REF!</f>
        <v>#REF!</v>
      </c>
      <c r="D30" s="109" t="e">
        <f t="shared" si="7"/>
        <v>#REF!</v>
      </c>
      <c r="E30" s="110" t="e">
        <f>#REF!</f>
        <v>#REF!</v>
      </c>
      <c r="F30" s="111" t="e">
        <f t="shared" si="5"/>
        <v>#REF!</v>
      </c>
      <c r="G30" s="112" t="e">
        <f t="shared" si="6"/>
        <v>#REF!</v>
      </c>
      <c r="H30" s="113" t="e">
        <f>'[2]Input and Other Rules '!L46/F30</f>
        <v>#REF!</v>
      </c>
      <c r="I30" s="114" t="e">
        <f>'[2]Input and Other Rules '!L46/G30</f>
        <v>#REF!</v>
      </c>
      <c r="J30" s="115"/>
      <c r="K30" s="116"/>
      <c r="L30" s="117"/>
      <c r="M30" s="117"/>
      <c r="N30" s="122"/>
      <c r="O30" s="119"/>
      <c r="P30" s="120"/>
      <c r="Q30" s="121"/>
      <c r="R30" s="92"/>
      <c r="S30" s="92"/>
      <c r="T30" s="92"/>
      <c r="U30" s="92"/>
      <c r="V30" s="92"/>
      <c r="W30" s="92"/>
      <c r="X30" s="92"/>
      <c r="Y30" s="92"/>
      <c r="Z30" s="92"/>
    </row>
    <row r="31" spans="1:26">
      <c r="A31" s="128"/>
      <c r="B31" s="128"/>
      <c r="C31" s="128"/>
      <c r="D31" s="129"/>
      <c r="E31" s="130"/>
      <c r="F31" s="143" t="e">
        <f>SUM(F25:F30)</f>
        <v>#REF!</v>
      </c>
      <c r="G31" s="132" t="e">
        <f>SUM(G25:G30)</f>
        <v>#REF!</v>
      </c>
      <c r="H31" s="113" t="e">
        <f>'[2]Input and Other Rules '!L47/F31</f>
        <v>#REF!</v>
      </c>
      <c r="I31" s="114" t="e">
        <f>'[2]Input and Other Rules '!L47/G31</f>
        <v>#REF!</v>
      </c>
      <c r="J31" s="115"/>
      <c r="K31" s="116"/>
      <c r="L31" s="117"/>
      <c r="M31" s="117"/>
      <c r="N31" s="122"/>
      <c r="O31" s="119"/>
      <c r="P31" s="120"/>
      <c r="Q31" s="121"/>
      <c r="R31" s="92"/>
      <c r="S31" s="92"/>
      <c r="T31" s="92"/>
      <c r="U31" s="92"/>
      <c r="V31" s="92"/>
      <c r="W31" s="92"/>
      <c r="X31" s="92"/>
      <c r="Y31" s="92"/>
      <c r="Z31" s="92"/>
    </row>
    <row r="32" spans="1:26" ht="14.4" thickBot="1">
      <c r="A32" s="107"/>
      <c r="B32" s="108"/>
      <c r="C32" s="108"/>
      <c r="D32" s="129"/>
      <c r="E32" s="130"/>
      <c r="F32" s="111"/>
      <c r="G32" s="112"/>
      <c r="H32" s="144"/>
      <c r="I32" s="114"/>
      <c r="J32" s="115"/>
      <c r="K32" s="116"/>
      <c r="L32" s="117"/>
      <c r="M32" s="117"/>
      <c r="N32" s="122"/>
      <c r="O32" s="119"/>
      <c r="P32" s="120"/>
      <c r="Q32" s="121"/>
      <c r="R32" s="92"/>
      <c r="S32" s="92"/>
      <c r="T32" s="92"/>
      <c r="U32" s="92"/>
      <c r="V32" s="92"/>
      <c r="W32" s="92"/>
      <c r="X32" s="92"/>
      <c r="Y32" s="92"/>
      <c r="Z32" s="92"/>
    </row>
    <row r="33" spans="1:26" ht="14.4" thickBot="1">
      <c r="A33" s="107"/>
      <c r="B33" s="108"/>
      <c r="C33" s="108"/>
      <c r="D33" s="129"/>
      <c r="E33" s="130"/>
      <c r="F33" s="123" t="e">
        <f>F31+F21+F11</f>
        <v>#REF!</v>
      </c>
      <c r="G33" s="124" t="e">
        <f>G31+G21+G11</f>
        <v>#REF!</v>
      </c>
      <c r="H33" s="144"/>
      <c r="I33" s="145"/>
      <c r="J33" s="115"/>
      <c r="K33" s="116"/>
      <c r="L33" s="117"/>
      <c r="M33" s="117"/>
      <c r="N33" s="122"/>
      <c r="O33" s="119"/>
      <c r="P33" s="120"/>
      <c r="Q33" s="121"/>
      <c r="R33" s="92"/>
      <c r="S33" s="92"/>
      <c r="T33" s="92"/>
      <c r="U33" s="92"/>
      <c r="V33" s="92"/>
      <c r="W33" s="92"/>
      <c r="X33" s="92"/>
      <c r="Y33" s="92"/>
      <c r="Z33" s="92"/>
    </row>
    <row r="34" spans="1:26">
      <c r="A34" s="107"/>
      <c r="B34" s="108"/>
      <c r="C34" s="108"/>
      <c r="D34" s="129"/>
      <c r="E34" s="130"/>
      <c r="F34" s="146"/>
      <c r="G34" s="112"/>
      <c r="H34" s="147"/>
      <c r="I34" s="148"/>
      <c r="J34" s="115"/>
      <c r="K34" s="116"/>
      <c r="L34" s="117"/>
      <c r="M34" s="117"/>
      <c r="N34" s="122"/>
      <c r="O34" s="119"/>
      <c r="P34" s="120"/>
      <c r="Q34" s="121"/>
      <c r="R34" s="92"/>
      <c r="S34" s="92"/>
      <c r="T34" s="92"/>
      <c r="U34" s="92"/>
      <c r="V34" s="92"/>
      <c r="W34" s="92"/>
      <c r="X34" s="92"/>
      <c r="Y34" s="92"/>
      <c r="Z34" s="92"/>
    </row>
    <row r="35" spans="1:26">
      <c r="A35" s="128"/>
      <c r="B35" s="108"/>
      <c r="C35" s="108"/>
      <c r="D35" s="129"/>
      <c r="E35" s="130"/>
      <c r="F35" s="146"/>
      <c r="G35" s="112"/>
      <c r="H35" s="147"/>
      <c r="I35" s="148"/>
      <c r="J35" s="115"/>
      <c r="K35" s="116"/>
      <c r="L35" s="117"/>
      <c r="M35" s="117"/>
      <c r="N35" s="122"/>
      <c r="O35" s="119"/>
      <c r="P35" s="120"/>
      <c r="Q35" s="121"/>
      <c r="R35" s="92"/>
      <c r="S35" s="92"/>
      <c r="T35" s="92"/>
      <c r="U35" s="92"/>
      <c r="V35" s="92"/>
      <c r="W35" s="92"/>
      <c r="X35" s="92"/>
      <c r="Y35" s="92"/>
      <c r="Z35" s="92"/>
    </row>
    <row r="36" spans="1:26">
      <c r="A36" s="27"/>
      <c r="B36" s="27"/>
      <c r="C36" s="27"/>
      <c r="D36" s="27"/>
      <c r="E36" s="27"/>
      <c r="F36" s="149"/>
      <c r="G36" s="126"/>
      <c r="H36" s="150"/>
      <c r="I36" s="151"/>
      <c r="J36" s="115"/>
      <c r="K36" s="150"/>
      <c r="L36" s="150"/>
      <c r="M36" s="150"/>
      <c r="N36" s="150"/>
      <c r="O36" s="150"/>
      <c r="P36" s="134"/>
      <c r="Q36" s="135"/>
      <c r="R36" s="92"/>
      <c r="S36" s="92"/>
      <c r="T36" s="92"/>
      <c r="U36" s="92"/>
      <c r="V36" s="92"/>
      <c r="W36" s="92"/>
      <c r="X36" s="92"/>
      <c r="Y36" s="92"/>
      <c r="Z36" s="92"/>
    </row>
    <row r="37" spans="1:26">
      <c r="A37" s="73"/>
      <c r="B37" s="73"/>
      <c r="C37" s="73"/>
      <c r="D37" s="73"/>
      <c r="E37" s="73"/>
      <c r="F37" s="73"/>
      <c r="G37" s="73"/>
      <c r="H37" s="139"/>
      <c r="I37" s="139"/>
      <c r="J37" s="152"/>
      <c r="K37" s="152"/>
      <c r="L37" s="152"/>
      <c r="M37" s="152"/>
      <c r="N37" s="140"/>
      <c r="O37" s="139"/>
      <c r="P37" s="139"/>
      <c r="Q37" s="139"/>
      <c r="R37" s="92"/>
      <c r="S37" s="92"/>
      <c r="T37" s="92"/>
      <c r="U37" s="92"/>
      <c r="V37" s="92"/>
      <c r="W37" s="92"/>
      <c r="X37" s="92"/>
      <c r="Y37" s="92"/>
      <c r="Z37" s="92"/>
    </row>
    <row r="38" spans="1:26">
      <c r="A38" s="72"/>
      <c r="B38" s="73"/>
      <c r="C38" s="73"/>
      <c r="D38" s="73"/>
      <c r="E38" s="73"/>
      <c r="F38" s="73"/>
      <c r="G38" s="73"/>
      <c r="H38" s="139"/>
      <c r="I38" s="139"/>
      <c r="J38" s="139"/>
      <c r="K38" s="153"/>
      <c r="L38" s="139"/>
      <c r="M38" s="139"/>
      <c r="N38" s="140"/>
      <c r="O38" s="140"/>
      <c r="P38" s="154"/>
      <c r="Q38" s="139"/>
      <c r="R38" s="92"/>
      <c r="S38" s="92"/>
      <c r="T38" s="92"/>
      <c r="U38" s="92"/>
      <c r="V38" s="92"/>
      <c r="W38" s="92"/>
      <c r="X38" s="92"/>
      <c r="Y38" s="92"/>
      <c r="Z38" s="92"/>
    </row>
    <row r="39" spans="1:26">
      <c r="A39" s="155"/>
      <c r="B39" s="155"/>
      <c r="C39" s="155"/>
      <c r="D39" s="155"/>
      <c r="E39" s="155"/>
      <c r="F39" s="155"/>
      <c r="G39" s="155"/>
      <c r="R39" s="92"/>
      <c r="S39" s="92"/>
      <c r="T39" s="92"/>
      <c r="U39" s="92"/>
      <c r="V39" s="92"/>
      <c r="W39" s="92"/>
      <c r="X39" s="92"/>
      <c r="Y39" s="92"/>
      <c r="Z39" s="92"/>
    </row>
    <row r="40" spans="1:26">
      <c r="A40" s="155"/>
      <c r="B40" s="155"/>
      <c r="C40" s="155"/>
      <c r="D40" s="155"/>
      <c r="E40" s="155"/>
      <c r="F40" s="155"/>
      <c r="G40" s="155"/>
      <c r="R40" s="92"/>
      <c r="S40" s="92"/>
      <c r="T40" s="92"/>
      <c r="U40" s="92"/>
      <c r="V40" s="92"/>
      <c r="W40" s="92"/>
      <c r="X40" s="92"/>
      <c r="Y40" s="92"/>
      <c r="Z40" s="92"/>
    </row>
    <row r="41" spans="1:26">
      <c r="A41" s="158"/>
      <c r="B41" s="158"/>
      <c r="C41" s="158"/>
      <c r="D41" s="158"/>
      <c r="E41" s="158"/>
      <c r="F41" s="158"/>
      <c r="G41" s="158"/>
      <c r="R41" s="92"/>
      <c r="S41" s="92"/>
      <c r="T41" s="92"/>
      <c r="U41" s="92"/>
      <c r="V41" s="92"/>
      <c r="W41" s="92"/>
      <c r="X41" s="92"/>
      <c r="Y41" s="92"/>
      <c r="Z41" s="92"/>
    </row>
    <row r="42" spans="1:26">
      <c r="A42" s="158"/>
      <c r="B42" s="158"/>
      <c r="C42" s="158"/>
      <c r="D42" s="158"/>
      <c r="E42" s="158"/>
      <c r="F42" s="158"/>
      <c r="G42" s="158"/>
      <c r="R42" s="92"/>
      <c r="S42" s="92"/>
      <c r="T42" s="92"/>
      <c r="U42" s="92"/>
      <c r="V42" s="92"/>
      <c r="W42" s="92"/>
      <c r="X42" s="92"/>
      <c r="Y42" s="92"/>
      <c r="Z42" s="92"/>
    </row>
    <row r="43" spans="1:26">
      <c r="A43" s="158"/>
      <c r="B43" s="158"/>
      <c r="C43" s="158"/>
      <c r="D43" s="158"/>
      <c r="E43" s="158"/>
      <c r="F43" s="158"/>
      <c r="G43" s="158"/>
      <c r="R43" s="92"/>
      <c r="S43" s="92"/>
      <c r="T43" s="92"/>
      <c r="U43" s="92"/>
      <c r="V43" s="92"/>
      <c r="W43" s="92"/>
      <c r="X43" s="92"/>
      <c r="Y43" s="92"/>
      <c r="Z43" s="92"/>
    </row>
    <row r="44" spans="1:26">
      <c r="A44" s="158"/>
      <c r="B44" s="158"/>
      <c r="C44" s="158"/>
      <c r="D44" s="158"/>
      <c r="E44" s="158"/>
      <c r="F44" s="158"/>
      <c r="G44" s="158"/>
      <c r="R44" s="92"/>
      <c r="S44" s="92"/>
      <c r="T44" s="92"/>
      <c r="U44" s="92"/>
      <c r="V44" s="92"/>
      <c r="W44" s="92"/>
      <c r="X44" s="92"/>
      <c r="Y44" s="92"/>
      <c r="Z44" s="92"/>
    </row>
    <row r="45" spans="1:26">
      <c r="A45" s="158"/>
      <c r="B45" s="158"/>
      <c r="C45" s="158"/>
      <c r="D45" s="158"/>
      <c r="E45" s="158"/>
      <c r="F45" s="158"/>
      <c r="G45" s="158"/>
      <c r="R45" s="92"/>
      <c r="S45" s="92"/>
      <c r="T45" s="92"/>
      <c r="U45" s="92"/>
      <c r="V45" s="92"/>
      <c r="W45" s="92"/>
      <c r="X45" s="92"/>
      <c r="Y45" s="92"/>
      <c r="Z45" s="92"/>
    </row>
    <row r="46" spans="1:26">
      <c r="A46" s="158"/>
      <c r="B46" s="158"/>
      <c r="C46" s="158"/>
      <c r="D46" s="158"/>
      <c r="E46" s="158"/>
      <c r="F46" s="158"/>
      <c r="G46" s="158"/>
      <c r="R46" s="92"/>
      <c r="S46" s="92"/>
      <c r="T46" s="92"/>
      <c r="U46" s="92"/>
      <c r="V46" s="92"/>
      <c r="W46" s="92"/>
      <c r="X46" s="92"/>
      <c r="Y46" s="92"/>
      <c r="Z46" s="92"/>
    </row>
    <row r="47" spans="1:26">
      <c r="A47" s="158"/>
      <c r="B47" s="158"/>
      <c r="C47" s="158"/>
      <c r="D47" s="158"/>
      <c r="E47" s="158"/>
      <c r="F47" s="158"/>
      <c r="G47" s="158"/>
      <c r="R47" s="92"/>
      <c r="S47" s="92"/>
      <c r="T47" s="92"/>
      <c r="U47" s="92"/>
      <c r="V47" s="92"/>
      <c r="W47" s="92"/>
      <c r="X47" s="92"/>
      <c r="Y47" s="92"/>
      <c r="Z47" s="92"/>
    </row>
    <row r="48" spans="1:26">
      <c r="A48" s="158"/>
      <c r="B48" s="158"/>
      <c r="C48" s="158"/>
      <c r="D48" s="158"/>
      <c r="E48" s="158"/>
      <c r="F48" s="158"/>
      <c r="G48" s="158"/>
      <c r="R48" s="92"/>
      <c r="S48" s="92"/>
      <c r="T48" s="92"/>
      <c r="U48" s="92"/>
      <c r="V48" s="92"/>
      <c r="W48" s="92"/>
      <c r="X48" s="92"/>
      <c r="Y48" s="92"/>
      <c r="Z48" s="92"/>
    </row>
    <row r="49" spans="1:26">
      <c r="A49" s="158"/>
      <c r="B49" s="158"/>
      <c r="C49" s="158"/>
      <c r="D49" s="158"/>
      <c r="E49" s="158"/>
      <c r="F49" s="158"/>
      <c r="G49" s="158"/>
      <c r="R49" s="92"/>
      <c r="S49" s="92"/>
      <c r="T49" s="92"/>
      <c r="U49" s="92"/>
      <c r="V49" s="92"/>
      <c r="W49" s="92"/>
      <c r="X49" s="92"/>
      <c r="Y49" s="92"/>
      <c r="Z49" s="92"/>
    </row>
    <row r="50" spans="1:26">
      <c r="A50" s="158"/>
      <c r="B50" s="158"/>
      <c r="C50" s="158"/>
      <c r="D50" s="158"/>
      <c r="E50" s="158"/>
      <c r="F50" s="158"/>
      <c r="G50" s="158"/>
      <c r="R50" s="92"/>
      <c r="S50" s="92"/>
      <c r="T50" s="92"/>
      <c r="U50" s="92"/>
      <c r="V50" s="92"/>
      <c r="W50" s="92"/>
      <c r="X50" s="92"/>
      <c r="Y50" s="92"/>
      <c r="Z50" s="92"/>
    </row>
    <row r="51" spans="1:26">
      <c r="A51" s="158"/>
      <c r="B51" s="158"/>
      <c r="C51" s="158"/>
      <c r="D51" s="158"/>
      <c r="E51" s="158"/>
      <c r="F51" s="158"/>
      <c r="G51" s="158"/>
      <c r="R51" s="92"/>
      <c r="S51" s="92"/>
      <c r="T51" s="92"/>
      <c r="U51" s="92"/>
      <c r="V51" s="92"/>
      <c r="W51" s="92"/>
      <c r="X51" s="92"/>
      <c r="Y51" s="92"/>
      <c r="Z51" s="92"/>
    </row>
    <row r="52" spans="1:26">
      <c r="A52" s="158"/>
      <c r="B52" s="158"/>
      <c r="C52" s="158"/>
      <c r="D52" s="158"/>
      <c r="E52" s="158"/>
      <c r="F52" s="158"/>
      <c r="G52" s="158"/>
      <c r="R52" s="92"/>
      <c r="S52" s="92"/>
      <c r="T52" s="92"/>
      <c r="U52" s="92"/>
      <c r="V52" s="92"/>
      <c r="W52" s="92"/>
      <c r="X52" s="92"/>
      <c r="Y52" s="92"/>
      <c r="Z52" s="92"/>
    </row>
    <row r="53" spans="1:26">
      <c r="A53" s="158"/>
      <c r="B53" s="158"/>
      <c r="C53" s="158"/>
      <c r="D53" s="158"/>
      <c r="E53" s="158"/>
      <c r="F53" s="158"/>
      <c r="G53" s="158"/>
      <c r="R53" s="92"/>
      <c r="S53" s="92"/>
      <c r="T53" s="92"/>
      <c r="U53" s="92"/>
      <c r="V53" s="92"/>
      <c r="W53" s="92"/>
      <c r="X53" s="92"/>
      <c r="Y53" s="92"/>
      <c r="Z53" s="92"/>
    </row>
    <row r="54" spans="1:26">
      <c r="A54" s="158"/>
      <c r="B54" s="158"/>
      <c r="C54" s="158"/>
      <c r="D54" s="158"/>
      <c r="E54" s="158"/>
      <c r="F54" s="158"/>
      <c r="G54" s="158"/>
      <c r="R54" s="92"/>
      <c r="S54" s="92"/>
      <c r="T54" s="92"/>
      <c r="U54" s="92"/>
      <c r="V54" s="92"/>
      <c r="W54" s="92"/>
      <c r="X54" s="92"/>
      <c r="Y54" s="92"/>
      <c r="Z54" s="92"/>
    </row>
    <row r="55" spans="1:26">
      <c r="A55" s="158"/>
      <c r="B55" s="158"/>
      <c r="C55" s="158"/>
      <c r="D55" s="158"/>
      <c r="E55" s="158"/>
      <c r="F55" s="158"/>
      <c r="G55" s="158"/>
      <c r="R55" s="92"/>
      <c r="S55" s="92"/>
      <c r="T55" s="92"/>
      <c r="U55" s="92"/>
      <c r="V55" s="92"/>
      <c r="W55" s="92"/>
      <c r="X55" s="92"/>
      <c r="Y55" s="92"/>
      <c r="Z55" s="92"/>
    </row>
    <row r="56" spans="1:26">
      <c r="A56" s="158"/>
      <c r="B56" s="158"/>
      <c r="C56" s="158"/>
      <c r="D56" s="158"/>
      <c r="E56" s="158"/>
      <c r="F56" s="158"/>
      <c r="G56" s="158"/>
      <c r="R56" s="92"/>
      <c r="S56" s="92"/>
      <c r="T56" s="92"/>
      <c r="U56" s="92"/>
      <c r="V56" s="92"/>
      <c r="W56" s="92"/>
      <c r="X56" s="92"/>
      <c r="Y56" s="92"/>
      <c r="Z56" s="92"/>
    </row>
    <row r="57" spans="1:26">
      <c r="A57" s="158"/>
      <c r="B57" s="158"/>
      <c r="C57" s="158"/>
      <c r="D57" s="158"/>
      <c r="E57" s="158"/>
      <c r="F57" s="158"/>
      <c r="G57" s="158"/>
      <c r="R57" s="92"/>
      <c r="S57" s="92"/>
      <c r="T57" s="92"/>
      <c r="U57" s="92"/>
      <c r="V57" s="92"/>
      <c r="W57" s="92"/>
      <c r="X57" s="92"/>
      <c r="Y57" s="92"/>
      <c r="Z57" s="92"/>
    </row>
    <row r="58" spans="1:26">
      <c r="A58" s="158"/>
      <c r="B58" s="158"/>
      <c r="C58" s="158"/>
      <c r="D58" s="158"/>
      <c r="E58" s="158"/>
      <c r="F58" s="158"/>
      <c r="G58" s="158"/>
      <c r="R58" s="92"/>
      <c r="S58" s="92"/>
      <c r="T58" s="92"/>
      <c r="U58" s="92"/>
      <c r="V58" s="92"/>
      <c r="W58" s="92"/>
      <c r="X58" s="92"/>
      <c r="Y58" s="92"/>
      <c r="Z58" s="92"/>
    </row>
    <row r="59" spans="1:26">
      <c r="A59" s="158"/>
      <c r="B59" s="158"/>
      <c r="C59" s="158"/>
      <c r="D59" s="158"/>
      <c r="E59" s="158"/>
      <c r="F59" s="158"/>
      <c r="G59" s="158"/>
      <c r="R59" s="92"/>
      <c r="S59" s="92"/>
      <c r="T59" s="92"/>
      <c r="U59" s="92"/>
      <c r="V59" s="92"/>
      <c r="W59" s="92"/>
      <c r="X59" s="92"/>
      <c r="Y59" s="92"/>
      <c r="Z59" s="92"/>
    </row>
    <row r="60" spans="1:26">
      <c r="A60" s="158"/>
      <c r="B60" s="158"/>
      <c r="C60" s="158"/>
      <c r="D60" s="158"/>
      <c r="E60" s="158"/>
      <c r="F60" s="158"/>
      <c r="G60" s="158"/>
      <c r="R60" s="92"/>
      <c r="S60" s="92"/>
      <c r="T60" s="92"/>
      <c r="U60" s="92"/>
      <c r="V60" s="92"/>
      <c r="W60" s="92"/>
      <c r="X60" s="92"/>
      <c r="Y60" s="92"/>
      <c r="Z60" s="92"/>
    </row>
    <row r="61" spans="1:26">
      <c r="A61" s="158"/>
      <c r="B61" s="158"/>
      <c r="C61" s="158"/>
      <c r="D61" s="158"/>
      <c r="E61" s="158"/>
      <c r="F61" s="158"/>
      <c r="G61" s="158"/>
      <c r="R61" s="92"/>
      <c r="S61" s="92"/>
      <c r="T61" s="92"/>
      <c r="U61" s="92"/>
      <c r="V61" s="92"/>
      <c r="W61" s="92"/>
      <c r="X61" s="92"/>
      <c r="Y61" s="92"/>
      <c r="Z61" s="92"/>
    </row>
    <row r="62" spans="1:26">
      <c r="A62" s="158"/>
      <c r="B62" s="158"/>
      <c r="C62" s="158"/>
      <c r="D62" s="158"/>
      <c r="E62" s="158"/>
      <c r="F62" s="158"/>
      <c r="G62" s="158"/>
      <c r="R62" s="92"/>
      <c r="S62" s="92"/>
      <c r="T62" s="92"/>
      <c r="U62" s="92"/>
      <c r="V62" s="92"/>
      <c r="W62" s="92"/>
      <c r="X62" s="92"/>
      <c r="Y62" s="92"/>
      <c r="Z62" s="92"/>
    </row>
    <row r="63" spans="1:26">
      <c r="A63" s="158"/>
      <c r="B63" s="158"/>
      <c r="C63" s="158"/>
      <c r="D63" s="158"/>
      <c r="E63" s="158"/>
      <c r="F63" s="158"/>
      <c r="G63" s="158"/>
      <c r="R63" s="92"/>
      <c r="S63" s="92"/>
      <c r="T63" s="92"/>
      <c r="U63" s="92"/>
      <c r="V63" s="92"/>
      <c r="W63" s="92"/>
      <c r="X63" s="92"/>
      <c r="Y63" s="92"/>
      <c r="Z63" s="92"/>
    </row>
    <row r="64" spans="1:26">
      <c r="A64" s="158"/>
      <c r="B64" s="158"/>
      <c r="C64" s="158"/>
      <c r="D64" s="158"/>
      <c r="E64" s="158"/>
      <c r="F64" s="158"/>
      <c r="G64" s="158"/>
      <c r="R64" s="92"/>
      <c r="S64" s="92"/>
      <c r="T64" s="92"/>
      <c r="U64" s="92"/>
      <c r="V64" s="92"/>
      <c r="W64" s="92"/>
      <c r="X64" s="92"/>
      <c r="Y64" s="92"/>
      <c r="Z64" s="92"/>
    </row>
    <row r="65" spans="1:26">
      <c r="A65" s="158"/>
      <c r="B65" s="158"/>
      <c r="C65" s="158"/>
      <c r="D65" s="158"/>
      <c r="E65" s="158"/>
      <c r="F65" s="158"/>
      <c r="G65" s="158"/>
      <c r="R65" s="92"/>
      <c r="S65" s="92"/>
      <c r="T65" s="92"/>
      <c r="U65" s="92"/>
      <c r="V65" s="92"/>
      <c r="W65" s="92"/>
      <c r="X65" s="92"/>
      <c r="Y65" s="92"/>
      <c r="Z65" s="92"/>
    </row>
    <row r="66" spans="1:26">
      <c r="R66" s="92"/>
      <c r="S66" s="92"/>
      <c r="T66" s="92"/>
      <c r="U66" s="92"/>
      <c r="V66" s="92"/>
      <c r="W66" s="92"/>
      <c r="X66" s="92"/>
      <c r="Y66" s="92"/>
      <c r="Z66" s="92"/>
    </row>
    <row r="67" spans="1:26">
      <c r="R67" s="92"/>
      <c r="S67" s="92"/>
      <c r="T67" s="92"/>
      <c r="U67" s="92"/>
      <c r="V67" s="92"/>
      <c r="W67" s="92"/>
      <c r="X67" s="92"/>
      <c r="Y67" s="92"/>
      <c r="Z67" s="92"/>
    </row>
  </sheetData>
  <sheetProtection password="C41E" sheet="1" objects="1" scenarios="1" selectLockedCells="1"/>
  <mergeCells count="19">
    <mergeCell ref="F23:G23"/>
    <mergeCell ref="A13:A14"/>
    <mergeCell ref="B13:B14"/>
    <mergeCell ref="C13:C14"/>
    <mergeCell ref="D13:D14"/>
    <mergeCell ref="E13:E14"/>
    <mergeCell ref="F13:G13"/>
    <mergeCell ref="A23:A24"/>
    <mergeCell ref="B23:B24"/>
    <mergeCell ref="C23:C24"/>
    <mergeCell ref="D23:D24"/>
    <mergeCell ref="E23:E24"/>
    <mergeCell ref="A2:G2"/>
    <mergeCell ref="A3:A4"/>
    <mergeCell ref="B3:B4"/>
    <mergeCell ref="C3:C4"/>
    <mergeCell ref="D3:D4"/>
    <mergeCell ref="E3:E4"/>
    <mergeCell ref="F3:G3"/>
  </mergeCells>
  <pageMargins left="0.25" right="0.25" top="0.25" bottom="0.2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Q177"/>
  <sheetViews>
    <sheetView workbookViewId="0">
      <selection activeCell="I26" sqref="I26"/>
    </sheetView>
  </sheetViews>
  <sheetFormatPr defaultRowHeight="13.2"/>
  <cols>
    <col min="1" max="1" width="12" customWidth="1"/>
    <col min="4" max="5" width="10" customWidth="1"/>
    <col min="6" max="6" width="11.6640625" customWidth="1"/>
    <col min="9" max="10" width="12.109375" customWidth="1"/>
    <col min="11" max="69" width="8.88671875" style="212"/>
  </cols>
  <sheetData>
    <row r="1" spans="1:10">
      <c r="A1" s="231" t="s">
        <v>95</v>
      </c>
      <c r="B1" s="232"/>
      <c r="C1" s="232"/>
      <c r="D1" s="232"/>
      <c r="E1" s="232"/>
      <c r="F1" s="233"/>
      <c r="G1" s="233"/>
      <c r="H1" s="233"/>
      <c r="I1" s="233"/>
      <c r="J1" s="233"/>
    </row>
    <row r="2" spans="1:10" ht="53.4" customHeight="1" thickBot="1">
      <c r="A2" s="213" t="s">
        <v>60</v>
      </c>
      <c r="B2" s="213" t="s">
        <v>82</v>
      </c>
      <c r="C2" s="213" t="s">
        <v>96</v>
      </c>
      <c r="D2" s="213" t="s">
        <v>97</v>
      </c>
      <c r="E2" s="214" t="s">
        <v>98</v>
      </c>
      <c r="F2" s="213" t="s">
        <v>112</v>
      </c>
      <c r="G2" s="213" t="s">
        <v>113</v>
      </c>
      <c r="H2" s="213" t="s">
        <v>114</v>
      </c>
      <c r="I2" s="213" t="s">
        <v>115</v>
      </c>
      <c r="J2" s="214" t="s">
        <v>116</v>
      </c>
    </row>
    <row r="3" spans="1:10" ht="13.8" thickTop="1">
      <c r="A3" s="215">
        <v>1</v>
      </c>
      <c r="B3" s="216">
        <v>1200</v>
      </c>
      <c r="C3" s="216" t="s">
        <v>104</v>
      </c>
      <c r="D3" s="217">
        <v>0.82499999999999996</v>
      </c>
      <c r="E3" s="217">
        <v>0.76300000000000001</v>
      </c>
      <c r="F3" s="218">
        <v>1</v>
      </c>
      <c r="G3" s="218">
        <v>1200</v>
      </c>
      <c r="H3" s="218" t="s">
        <v>111</v>
      </c>
      <c r="I3" s="219">
        <v>0.82499999999999996</v>
      </c>
      <c r="J3" s="220">
        <v>0.76300000000000001</v>
      </c>
    </row>
    <row r="4" spans="1:10">
      <c r="A4" s="221">
        <v>1.5</v>
      </c>
      <c r="B4" s="175">
        <v>1200</v>
      </c>
      <c r="C4" s="175" t="s">
        <v>104</v>
      </c>
      <c r="D4" s="176">
        <v>0.86499999999999999</v>
      </c>
      <c r="E4" s="176">
        <v>0.77400000000000002</v>
      </c>
      <c r="F4" s="207">
        <v>1.5</v>
      </c>
      <c r="G4" s="207">
        <v>1200</v>
      </c>
      <c r="H4" s="207" t="s">
        <v>111</v>
      </c>
      <c r="I4" s="208">
        <v>0.875</v>
      </c>
      <c r="J4" s="222">
        <v>0.77400000000000002</v>
      </c>
    </row>
    <row r="5" spans="1:10">
      <c r="A5" s="221">
        <v>2</v>
      </c>
      <c r="B5" s="175">
        <v>1200</v>
      </c>
      <c r="C5" s="175" t="s">
        <v>104</v>
      </c>
      <c r="D5" s="176">
        <v>0.875</v>
      </c>
      <c r="E5" s="176">
        <v>0.78500000000000003</v>
      </c>
      <c r="F5" s="207">
        <v>2</v>
      </c>
      <c r="G5" s="207">
        <v>1200</v>
      </c>
      <c r="H5" s="207" t="s">
        <v>111</v>
      </c>
      <c r="I5" s="208">
        <v>0.88500000000000001</v>
      </c>
      <c r="J5" s="222">
        <v>0.78500000000000003</v>
      </c>
    </row>
    <row r="6" spans="1:10">
      <c r="A6" s="221">
        <v>3</v>
      </c>
      <c r="B6" s="175">
        <v>1200</v>
      </c>
      <c r="C6" s="175" t="s">
        <v>104</v>
      </c>
      <c r="D6" s="176">
        <v>0.88500000000000001</v>
      </c>
      <c r="E6" s="176">
        <v>0.80599999999999994</v>
      </c>
      <c r="F6" s="207">
        <v>3</v>
      </c>
      <c r="G6" s="207">
        <v>1200</v>
      </c>
      <c r="H6" s="207" t="s">
        <v>111</v>
      </c>
      <c r="I6" s="208">
        <v>0.89500000000000002</v>
      </c>
      <c r="J6" s="222">
        <v>0.80599999999999994</v>
      </c>
    </row>
    <row r="7" spans="1:10">
      <c r="A7" s="221">
        <v>5</v>
      </c>
      <c r="B7" s="175">
        <v>1200</v>
      </c>
      <c r="C7" s="175" t="s">
        <v>104</v>
      </c>
      <c r="D7" s="176">
        <v>0.89500000000000002</v>
      </c>
      <c r="E7" s="176">
        <v>0.83200000000000007</v>
      </c>
      <c r="F7" s="207">
        <v>5</v>
      </c>
      <c r="G7" s="207">
        <v>1200</v>
      </c>
      <c r="H7" s="207" t="s">
        <v>111</v>
      </c>
      <c r="I7" s="208">
        <v>0.89500000000000002</v>
      </c>
      <c r="J7" s="222">
        <v>0.83200000000000007</v>
      </c>
    </row>
    <row r="8" spans="1:10">
      <c r="A8" s="221">
        <v>7.5</v>
      </c>
      <c r="B8" s="175">
        <v>1200</v>
      </c>
      <c r="C8" s="175" t="s">
        <v>104</v>
      </c>
      <c r="D8" s="176">
        <v>0.90200000000000002</v>
      </c>
      <c r="E8" s="176">
        <v>0.85299999999999998</v>
      </c>
      <c r="F8" s="207">
        <v>7.5</v>
      </c>
      <c r="G8" s="207">
        <v>1200</v>
      </c>
      <c r="H8" s="207" t="s">
        <v>111</v>
      </c>
      <c r="I8" s="208">
        <v>0.91</v>
      </c>
      <c r="J8" s="222">
        <v>0.85299999999999998</v>
      </c>
    </row>
    <row r="9" spans="1:10">
      <c r="A9" s="221">
        <v>10</v>
      </c>
      <c r="B9" s="175">
        <v>1200</v>
      </c>
      <c r="C9" s="175" t="s">
        <v>104</v>
      </c>
      <c r="D9" s="176">
        <v>0.91700000000000004</v>
      </c>
      <c r="E9" s="176">
        <v>0.86299999999999999</v>
      </c>
      <c r="F9" s="207">
        <v>10</v>
      </c>
      <c r="G9" s="207">
        <v>1200</v>
      </c>
      <c r="H9" s="207" t="s">
        <v>111</v>
      </c>
      <c r="I9" s="208">
        <v>0.91</v>
      </c>
      <c r="J9" s="222">
        <v>0.86299999999999999</v>
      </c>
    </row>
    <row r="10" spans="1:10">
      <c r="A10" s="221">
        <v>15</v>
      </c>
      <c r="B10" s="175">
        <v>1200</v>
      </c>
      <c r="C10" s="175" t="s">
        <v>104</v>
      </c>
      <c r="D10" s="176">
        <v>0.91700000000000004</v>
      </c>
      <c r="E10" s="176">
        <v>0.872</v>
      </c>
      <c r="F10" s="207">
        <v>15</v>
      </c>
      <c r="G10" s="207">
        <v>1200</v>
      </c>
      <c r="H10" s="207" t="s">
        <v>111</v>
      </c>
      <c r="I10" s="208">
        <v>0.91700000000000004</v>
      </c>
      <c r="J10" s="222">
        <v>0.872</v>
      </c>
    </row>
    <row r="11" spans="1:10">
      <c r="A11" s="221">
        <v>20</v>
      </c>
      <c r="B11" s="175">
        <v>1200</v>
      </c>
      <c r="C11" s="175" t="s">
        <v>104</v>
      </c>
      <c r="D11" s="176">
        <v>0.92400000000000004</v>
      </c>
      <c r="E11" s="176">
        <v>0.88099999999999989</v>
      </c>
      <c r="F11" s="207">
        <v>20</v>
      </c>
      <c r="G11" s="207">
        <v>1200</v>
      </c>
      <c r="H11" s="207" t="s">
        <v>111</v>
      </c>
      <c r="I11" s="208">
        <v>0.91700000000000004</v>
      </c>
      <c r="J11" s="222">
        <v>0.88099999999999989</v>
      </c>
    </row>
    <row r="12" spans="1:10">
      <c r="A12" s="221">
        <v>25</v>
      </c>
      <c r="B12" s="175">
        <v>1200</v>
      </c>
      <c r="C12" s="175" t="s">
        <v>104</v>
      </c>
      <c r="D12" s="176">
        <v>0.93</v>
      </c>
      <c r="E12" s="176">
        <v>0.88900000000000001</v>
      </c>
      <c r="F12" s="207">
        <v>25</v>
      </c>
      <c r="G12" s="207">
        <v>1200</v>
      </c>
      <c r="H12" s="207" t="s">
        <v>111</v>
      </c>
      <c r="I12" s="208">
        <v>0.93</v>
      </c>
      <c r="J12" s="222">
        <v>0.88900000000000001</v>
      </c>
    </row>
    <row r="13" spans="1:10">
      <c r="A13" s="221">
        <v>30</v>
      </c>
      <c r="B13" s="175">
        <v>1200</v>
      </c>
      <c r="C13" s="175" t="s">
        <v>104</v>
      </c>
      <c r="D13" s="176">
        <v>0.93599999999999994</v>
      </c>
      <c r="E13" s="176">
        <v>0.89400000000000002</v>
      </c>
      <c r="F13" s="207">
        <v>30</v>
      </c>
      <c r="G13" s="207">
        <v>1200</v>
      </c>
      <c r="H13" s="207" t="s">
        <v>111</v>
      </c>
      <c r="I13" s="208">
        <v>0.93</v>
      </c>
      <c r="J13" s="222">
        <v>0.89400000000000002</v>
      </c>
    </row>
    <row r="14" spans="1:10">
      <c r="A14" s="221">
        <v>40</v>
      </c>
      <c r="B14" s="175">
        <v>1200</v>
      </c>
      <c r="C14" s="175" t="s">
        <v>104</v>
      </c>
      <c r="D14" s="176">
        <v>0.94099999999999995</v>
      </c>
      <c r="E14" s="176">
        <v>0.89700000000000002</v>
      </c>
      <c r="F14" s="207">
        <v>40</v>
      </c>
      <c r="G14" s="207">
        <v>1200</v>
      </c>
      <c r="H14" s="207" t="s">
        <v>111</v>
      </c>
      <c r="I14" s="208">
        <v>0.94099999999999995</v>
      </c>
      <c r="J14" s="222">
        <v>0.89700000000000002</v>
      </c>
    </row>
    <row r="15" spans="1:10">
      <c r="A15" s="221">
        <v>50</v>
      </c>
      <c r="B15" s="175">
        <v>1200</v>
      </c>
      <c r="C15" s="175" t="s">
        <v>104</v>
      </c>
      <c r="D15" s="176">
        <v>0.94099999999999995</v>
      </c>
      <c r="E15" s="176">
        <v>0.89900000000000002</v>
      </c>
      <c r="F15" s="207">
        <v>50</v>
      </c>
      <c r="G15" s="207">
        <v>1200</v>
      </c>
      <c r="H15" s="207" t="s">
        <v>111</v>
      </c>
      <c r="I15" s="208">
        <v>0.94099999999999995</v>
      </c>
      <c r="J15" s="222">
        <v>0.89900000000000002</v>
      </c>
    </row>
    <row r="16" spans="1:10">
      <c r="A16" s="221">
        <v>60</v>
      </c>
      <c r="B16" s="175">
        <v>1200</v>
      </c>
      <c r="C16" s="175" t="s">
        <v>104</v>
      </c>
      <c r="D16" s="176">
        <v>0.94499999999999995</v>
      </c>
      <c r="E16" s="176">
        <v>0.90400000000000003</v>
      </c>
      <c r="F16" s="207">
        <v>60</v>
      </c>
      <c r="G16" s="207">
        <v>1200</v>
      </c>
      <c r="H16" s="207" t="s">
        <v>111</v>
      </c>
      <c r="I16" s="208">
        <v>0.94499999999999995</v>
      </c>
      <c r="J16" s="222">
        <v>0.90400000000000003</v>
      </c>
    </row>
    <row r="17" spans="1:10">
      <c r="A17" s="221">
        <v>75</v>
      </c>
      <c r="B17" s="175">
        <v>1200</v>
      </c>
      <c r="C17" s="175" t="s">
        <v>104</v>
      </c>
      <c r="D17" s="176">
        <v>0.94499999999999995</v>
      </c>
      <c r="E17" s="176">
        <v>0.90900000000000003</v>
      </c>
      <c r="F17" s="207">
        <v>75</v>
      </c>
      <c r="G17" s="207">
        <v>1200</v>
      </c>
      <c r="H17" s="207" t="s">
        <v>111</v>
      </c>
      <c r="I17" s="208">
        <v>0.94499999999999995</v>
      </c>
      <c r="J17" s="222">
        <v>0.90900000000000003</v>
      </c>
    </row>
    <row r="18" spans="1:10">
      <c r="A18" s="221">
        <v>100</v>
      </c>
      <c r="B18" s="175">
        <v>1200</v>
      </c>
      <c r="C18" s="175" t="s">
        <v>104</v>
      </c>
      <c r="D18" s="176">
        <v>0.95</v>
      </c>
      <c r="E18" s="176">
        <v>0.90900000000000003</v>
      </c>
      <c r="F18" s="207">
        <v>100</v>
      </c>
      <c r="G18" s="207">
        <v>1200</v>
      </c>
      <c r="H18" s="207" t="s">
        <v>111</v>
      </c>
      <c r="I18" s="208">
        <v>0.95</v>
      </c>
      <c r="J18" s="222">
        <v>0.90900000000000003</v>
      </c>
    </row>
    <row r="19" spans="1:10">
      <c r="A19" s="221">
        <v>125</v>
      </c>
      <c r="B19" s="175">
        <v>1200</v>
      </c>
      <c r="C19" s="175" t="s">
        <v>104</v>
      </c>
      <c r="D19" s="176">
        <v>0.95</v>
      </c>
      <c r="E19" s="176">
        <v>0.91299999999999992</v>
      </c>
      <c r="F19" s="207">
        <v>125</v>
      </c>
      <c r="G19" s="207">
        <v>1200</v>
      </c>
      <c r="H19" s="207" t="s">
        <v>111</v>
      </c>
      <c r="I19" s="208">
        <v>0.95</v>
      </c>
      <c r="J19" s="222">
        <v>0.91299999999999992</v>
      </c>
    </row>
    <row r="20" spans="1:10">
      <c r="A20" s="221">
        <v>150</v>
      </c>
      <c r="B20" s="175">
        <v>1200</v>
      </c>
      <c r="C20" s="175" t="s">
        <v>104</v>
      </c>
      <c r="D20" s="176">
        <v>0.95400000000000007</v>
      </c>
      <c r="E20" s="176">
        <v>0.91700000000000004</v>
      </c>
      <c r="F20" s="207">
        <v>150</v>
      </c>
      <c r="G20" s="207">
        <v>1200</v>
      </c>
      <c r="H20" s="207" t="s">
        <v>111</v>
      </c>
      <c r="I20" s="208">
        <v>0.95799999999999996</v>
      </c>
      <c r="J20" s="222">
        <v>0.91700000000000004</v>
      </c>
    </row>
    <row r="21" spans="1:10" ht="13.8" thickBot="1">
      <c r="A21" s="223">
        <v>200</v>
      </c>
      <c r="B21" s="224">
        <v>1200</v>
      </c>
      <c r="C21" s="224" t="s">
        <v>104</v>
      </c>
      <c r="D21" s="225">
        <v>0.95400000000000007</v>
      </c>
      <c r="E21" s="225">
        <v>0.92500000000000004</v>
      </c>
      <c r="F21" s="226">
        <v>200</v>
      </c>
      <c r="G21" s="226">
        <v>1200</v>
      </c>
      <c r="H21" s="226" t="s">
        <v>111</v>
      </c>
      <c r="I21" s="227">
        <v>0.95799999999999996</v>
      </c>
      <c r="J21" s="228">
        <v>0.92500000000000004</v>
      </c>
    </row>
    <row r="22" spans="1:10" ht="13.8" thickTop="1">
      <c r="A22" s="215">
        <v>1</v>
      </c>
      <c r="B22" s="216">
        <v>1800</v>
      </c>
      <c r="C22" s="216" t="s">
        <v>104</v>
      </c>
      <c r="D22" s="217">
        <v>0.85499999999999998</v>
      </c>
      <c r="E22" s="217">
        <v>0.76300000000000001</v>
      </c>
      <c r="F22" s="218">
        <v>1</v>
      </c>
      <c r="G22" s="218">
        <v>1800</v>
      </c>
      <c r="H22" s="218" t="s">
        <v>111</v>
      </c>
      <c r="I22" s="219">
        <v>0.85499999999999998</v>
      </c>
      <c r="J22" s="220">
        <v>0.76300000000000001</v>
      </c>
    </row>
    <row r="23" spans="1:10">
      <c r="A23" s="221">
        <v>1.5</v>
      </c>
      <c r="B23" s="175">
        <v>1800</v>
      </c>
      <c r="C23" s="175" t="s">
        <v>104</v>
      </c>
      <c r="D23" s="176">
        <v>0.86499999999999999</v>
      </c>
      <c r="E23" s="176">
        <v>0.77400000000000002</v>
      </c>
      <c r="F23" s="207">
        <v>1.5</v>
      </c>
      <c r="G23" s="207">
        <v>1800</v>
      </c>
      <c r="H23" s="207" t="s">
        <v>111</v>
      </c>
      <c r="I23" s="208">
        <v>0.86499999999999999</v>
      </c>
      <c r="J23" s="222">
        <v>0.77400000000000002</v>
      </c>
    </row>
    <row r="24" spans="1:10">
      <c r="A24" s="221">
        <v>2</v>
      </c>
      <c r="B24" s="175">
        <v>1800</v>
      </c>
      <c r="C24" s="175" t="s">
        <v>104</v>
      </c>
      <c r="D24" s="176">
        <v>0.86499999999999999</v>
      </c>
      <c r="E24" s="176">
        <v>0.78500000000000003</v>
      </c>
      <c r="F24" s="207">
        <v>2</v>
      </c>
      <c r="G24" s="207">
        <v>1800</v>
      </c>
      <c r="H24" s="207" t="s">
        <v>111</v>
      </c>
      <c r="I24" s="208">
        <v>0.86499999999999999</v>
      </c>
      <c r="J24" s="222">
        <v>0.78500000000000003</v>
      </c>
    </row>
    <row r="25" spans="1:10">
      <c r="A25" s="221">
        <v>3</v>
      </c>
      <c r="B25" s="175">
        <v>1800</v>
      </c>
      <c r="C25" s="175" t="s">
        <v>104</v>
      </c>
      <c r="D25" s="176">
        <v>0.89500000000000002</v>
      </c>
      <c r="E25" s="176">
        <v>0.80599999999999994</v>
      </c>
      <c r="F25" s="207">
        <v>3</v>
      </c>
      <c r="G25" s="207">
        <v>1800</v>
      </c>
      <c r="H25" s="207" t="s">
        <v>111</v>
      </c>
      <c r="I25" s="208">
        <v>0.89500000000000002</v>
      </c>
      <c r="J25" s="222">
        <v>0.80599999999999994</v>
      </c>
    </row>
    <row r="26" spans="1:10">
      <c r="A26" s="221">
        <v>5</v>
      </c>
      <c r="B26" s="175">
        <v>1800</v>
      </c>
      <c r="C26" s="175" t="s">
        <v>104</v>
      </c>
      <c r="D26" s="176">
        <v>0.89500000000000002</v>
      </c>
      <c r="E26" s="176">
        <v>0.83200000000000007</v>
      </c>
      <c r="F26" s="207">
        <v>5</v>
      </c>
      <c r="G26" s="207">
        <v>1800</v>
      </c>
      <c r="H26" s="207" t="s">
        <v>111</v>
      </c>
      <c r="I26" s="208">
        <v>0.89500000000000002</v>
      </c>
      <c r="J26" s="222">
        <v>0.83200000000000007</v>
      </c>
    </row>
    <row r="27" spans="1:10">
      <c r="A27" s="221">
        <v>7.5</v>
      </c>
      <c r="B27" s="175">
        <v>1800</v>
      </c>
      <c r="C27" s="175" t="s">
        <v>104</v>
      </c>
      <c r="D27" s="176">
        <v>0.91</v>
      </c>
      <c r="E27" s="176">
        <v>0.85299999999999998</v>
      </c>
      <c r="F27" s="207">
        <v>7.5</v>
      </c>
      <c r="G27" s="207">
        <v>1800</v>
      </c>
      <c r="H27" s="207" t="s">
        <v>111</v>
      </c>
      <c r="I27" s="208">
        <v>0.91700000000000004</v>
      </c>
      <c r="J27" s="222">
        <v>0.85299999999999998</v>
      </c>
    </row>
    <row r="28" spans="1:10">
      <c r="A28" s="221">
        <v>10</v>
      </c>
      <c r="B28" s="175">
        <v>1800</v>
      </c>
      <c r="C28" s="175" t="s">
        <v>104</v>
      </c>
      <c r="D28" s="176">
        <v>0.91700000000000004</v>
      </c>
      <c r="E28" s="176">
        <v>0.86299999999999999</v>
      </c>
      <c r="F28" s="207">
        <v>10</v>
      </c>
      <c r="G28" s="207">
        <v>1800</v>
      </c>
      <c r="H28" s="207" t="s">
        <v>111</v>
      </c>
      <c r="I28" s="208">
        <v>0.91700000000000004</v>
      </c>
      <c r="J28" s="222">
        <v>0.86299999999999999</v>
      </c>
    </row>
    <row r="29" spans="1:10">
      <c r="A29" s="221">
        <v>15</v>
      </c>
      <c r="B29" s="175">
        <v>1800</v>
      </c>
      <c r="C29" s="175" t="s">
        <v>104</v>
      </c>
      <c r="D29" s="176">
        <v>0.93</v>
      </c>
      <c r="E29" s="176">
        <v>0.872</v>
      </c>
      <c r="F29" s="207">
        <v>15</v>
      </c>
      <c r="G29" s="207">
        <v>1800</v>
      </c>
      <c r="H29" s="207" t="s">
        <v>111</v>
      </c>
      <c r="I29" s="208">
        <v>0.92400000000000004</v>
      </c>
      <c r="J29" s="222">
        <v>0.872</v>
      </c>
    </row>
    <row r="30" spans="1:10">
      <c r="A30" s="221">
        <v>20</v>
      </c>
      <c r="B30" s="175">
        <v>1800</v>
      </c>
      <c r="C30" s="175" t="s">
        <v>104</v>
      </c>
      <c r="D30" s="176">
        <v>0.93</v>
      </c>
      <c r="E30" s="176">
        <v>0.88099999999999989</v>
      </c>
      <c r="F30" s="207">
        <v>20</v>
      </c>
      <c r="G30" s="207">
        <v>1800</v>
      </c>
      <c r="H30" s="207" t="s">
        <v>111</v>
      </c>
      <c r="I30" s="208">
        <v>0.93</v>
      </c>
      <c r="J30" s="222">
        <v>0.88099999999999989</v>
      </c>
    </row>
    <row r="31" spans="1:10">
      <c r="A31" s="221">
        <v>25</v>
      </c>
      <c r="B31" s="175">
        <v>1800</v>
      </c>
      <c r="C31" s="175" t="s">
        <v>104</v>
      </c>
      <c r="D31" s="176">
        <v>0.93599999999999994</v>
      </c>
      <c r="E31" s="176">
        <v>0.88900000000000001</v>
      </c>
      <c r="F31" s="207">
        <v>25</v>
      </c>
      <c r="G31" s="207">
        <v>1800</v>
      </c>
      <c r="H31" s="207" t="s">
        <v>111</v>
      </c>
      <c r="I31" s="208">
        <v>0.93599999999999994</v>
      </c>
      <c r="J31" s="222">
        <v>0.88900000000000001</v>
      </c>
    </row>
    <row r="32" spans="1:10">
      <c r="A32" s="221">
        <v>30</v>
      </c>
      <c r="B32" s="175">
        <v>1800</v>
      </c>
      <c r="C32" s="175" t="s">
        <v>104</v>
      </c>
      <c r="D32" s="176">
        <v>0.94099999999999995</v>
      </c>
      <c r="E32" s="176">
        <v>0.89400000000000002</v>
      </c>
      <c r="F32" s="207">
        <v>30</v>
      </c>
      <c r="G32" s="207">
        <v>1800</v>
      </c>
      <c r="H32" s="207" t="s">
        <v>111</v>
      </c>
      <c r="I32" s="208">
        <v>0.93599999999999994</v>
      </c>
      <c r="J32" s="222">
        <v>0.89400000000000002</v>
      </c>
    </row>
    <row r="33" spans="1:10">
      <c r="A33" s="221">
        <v>40</v>
      </c>
      <c r="B33" s="175">
        <v>1800</v>
      </c>
      <c r="C33" s="175" t="s">
        <v>104</v>
      </c>
      <c r="D33" s="176">
        <v>0.94099999999999995</v>
      </c>
      <c r="E33" s="176">
        <v>0.89700000000000002</v>
      </c>
      <c r="F33" s="207">
        <v>40</v>
      </c>
      <c r="G33" s="207">
        <v>1800</v>
      </c>
      <c r="H33" s="207" t="s">
        <v>111</v>
      </c>
      <c r="I33" s="208">
        <v>0.94099999999999995</v>
      </c>
      <c r="J33" s="222">
        <v>0.89700000000000002</v>
      </c>
    </row>
    <row r="34" spans="1:10">
      <c r="A34" s="221">
        <v>50</v>
      </c>
      <c r="B34" s="175">
        <v>1800</v>
      </c>
      <c r="C34" s="175" t="s">
        <v>104</v>
      </c>
      <c r="D34" s="176">
        <v>0.94499999999999995</v>
      </c>
      <c r="E34" s="176">
        <v>0.89900000000000002</v>
      </c>
      <c r="F34" s="207">
        <v>50</v>
      </c>
      <c r="G34" s="207">
        <v>1800</v>
      </c>
      <c r="H34" s="207" t="s">
        <v>111</v>
      </c>
      <c r="I34" s="208">
        <v>0.94499999999999995</v>
      </c>
      <c r="J34" s="222">
        <v>0.89900000000000002</v>
      </c>
    </row>
    <row r="35" spans="1:10">
      <c r="A35" s="221">
        <v>60</v>
      </c>
      <c r="B35" s="175">
        <v>1800</v>
      </c>
      <c r="C35" s="175" t="s">
        <v>104</v>
      </c>
      <c r="D35" s="176">
        <v>0.95</v>
      </c>
      <c r="E35" s="176">
        <v>0.90400000000000003</v>
      </c>
      <c r="F35" s="207">
        <v>60</v>
      </c>
      <c r="G35" s="207">
        <v>1800</v>
      </c>
      <c r="H35" s="207" t="s">
        <v>111</v>
      </c>
      <c r="I35" s="208">
        <v>0.95</v>
      </c>
      <c r="J35" s="222">
        <v>0.90400000000000003</v>
      </c>
    </row>
    <row r="36" spans="1:10">
      <c r="A36" s="221">
        <v>75</v>
      </c>
      <c r="B36" s="175">
        <v>1800</v>
      </c>
      <c r="C36" s="175" t="s">
        <v>104</v>
      </c>
      <c r="D36" s="176">
        <v>0.95</v>
      </c>
      <c r="E36" s="176">
        <v>0.90900000000000003</v>
      </c>
      <c r="F36" s="207">
        <v>75</v>
      </c>
      <c r="G36" s="207">
        <v>1800</v>
      </c>
      <c r="H36" s="207" t="s">
        <v>111</v>
      </c>
      <c r="I36" s="208">
        <v>0.95400000000000007</v>
      </c>
      <c r="J36" s="222">
        <v>0.90900000000000003</v>
      </c>
    </row>
    <row r="37" spans="1:10">
      <c r="A37" s="221">
        <v>100</v>
      </c>
      <c r="B37" s="175">
        <v>1800</v>
      </c>
      <c r="C37" s="175" t="s">
        <v>104</v>
      </c>
      <c r="D37" s="176">
        <v>0.95400000000000007</v>
      </c>
      <c r="E37" s="176">
        <v>0.90900000000000003</v>
      </c>
      <c r="F37" s="207">
        <v>100</v>
      </c>
      <c r="G37" s="207">
        <v>1800</v>
      </c>
      <c r="H37" s="207" t="s">
        <v>111</v>
      </c>
      <c r="I37" s="208">
        <v>0.95400000000000007</v>
      </c>
      <c r="J37" s="222">
        <v>0.90900000000000003</v>
      </c>
    </row>
    <row r="38" spans="1:10">
      <c r="A38" s="229">
        <v>125</v>
      </c>
      <c r="B38" s="197">
        <v>1800</v>
      </c>
      <c r="C38" s="197" t="s">
        <v>104</v>
      </c>
      <c r="D38" s="198">
        <v>0.95400000000000007</v>
      </c>
      <c r="E38" s="198">
        <v>0.91299999999999992</v>
      </c>
      <c r="F38" s="209">
        <v>125</v>
      </c>
      <c r="G38" s="209">
        <v>1800</v>
      </c>
      <c r="H38" s="209" t="s">
        <v>111</v>
      </c>
      <c r="I38" s="210">
        <v>0.95400000000000007</v>
      </c>
      <c r="J38" s="230">
        <v>0.91299999999999992</v>
      </c>
    </row>
    <row r="39" spans="1:10">
      <c r="A39" s="221">
        <v>150</v>
      </c>
      <c r="B39" s="175">
        <v>1800</v>
      </c>
      <c r="C39" s="175" t="s">
        <v>104</v>
      </c>
      <c r="D39" s="176">
        <v>0.95799999999999996</v>
      </c>
      <c r="E39" s="176">
        <v>0.91700000000000004</v>
      </c>
      <c r="F39" s="207">
        <v>150</v>
      </c>
      <c r="G39" s="207">
        <v>1800</v>
      </c>
      <c r="H39" s="207" t="s">
        <v>111</v>
      </c>
      <c r="I39" s="208">
        <v>0.95799999999999996</v>
      </c>
      <c r="J39" s="222">
        <v>0.91700000000000004</v>
      </c>
    </row>
    <row r="40" spans="1:10" ht="13.8" thickBot="1">
      <c r="A40" s="223">
        <v>200</v>
      </c>
      <c r="B40" s="224">
        <v>1800</v>
      </c>
      <c r="C40" s="224" t="s">
        <v>104</v>
      </c>
      <c r="D40" s="225">
        <v>0.95799999999999996</v>
      </c>
      <c r="E40" s="225">
        <v>0.92500000000000004</v>
      </c>
      <c r="F40" s="226">
        <v>200</v>
      </c>
      <c r="G40" s="226">
        <v>1800</v>
      </c>
      <c r="H40" s="226" t="s">
        <v>111</v>
      </c>
      <c r="I40" s="227">
        <v>0.96200000000000008</v>
      </c>
      <c r="J40" s="228">
        <v>0.92500000000000004</v>
      </c>
    </row>
    <row r="41" spans="1:10" ht="13.8" thickTop="1">
      <c r="A41" s="215">
        <v>1</v>
      </c>
      <c r="B41" s="216">
        <v>3600</v>
      </c>
      <c r="C41" s="216" t="s">
        <v>104</v>
      </c>
      <c r="D41" s="217">
        <v>0.77</v>
      </c>
      <c r="E41" s="217">
        <v>0.76300000000000001</v>
      </c>
      <c r="F41" s="218">
        <v>1</v>
      </c>
      <c r="G41" s="218">
        <v>3600</v>
      </c>
      <c r="H41" s="218" t="s">
        <v>111</v>
      </c>
      <c r="I41" s="219">
        <v>0.77</v>
      </c>
      <c r="J41" s="220">
        <v>0.76300000000000001</v>
      </c>
    </row>
    <row r="42" spans="1:10">
      <c r="A42" s="221">
        <v>1.5</v>
      </c>
      <c r="B42" s="175">
        <v>3600</v>
      </c>
      <c r="C42" s="175" t="s">
        <v>104</v>
      </c>
      <c r="D42" s="176">
        <v>0.84</v>
      </c>
      <c r="E42" s="176">
        <v>0.77400000000000002</v>
      </c>
      <c r="F42" s="207">
        <v>1.5</v>
      </c>
      <c r="G42" s="207">
        <v>3600</v>
      </c>
      <c r="H42" s="207" t="s">
        <v>111</v>
      </c>
      <c r="I42" s="208">
        <v>0.84</v>
      </c>
      <c r="J42" s="222">
        <v>0.77400000000000002</v>
      </c>
    </row>
    <row r="43" spans="1:10">
      <c r="A43" s="221">
        <v>2</v>
      </c>
      <c r="B43" s="175">
        <v>3600</v>
      </c>
      <c r="C43" s="175" t="s">
        <v>104</v>
      </c>
      <c r="D43" s="176">
        <v>0.85499999999999998</v>
      </c>
      <c r="E43" s="176">
        <v>0.78500000000000003</v>
      </c>
      <c r="F43" s="207">
        <v>2</v>
      </c>
      <c r="G43" s="207">
        <v>3600</v>
      </c>
      <c r="H43" s="207" t="s">
        <v>111</v>
      </c>
      <c r="I43" s="208">
        <v>0.85499999999999998</v>
      </c>
      <c r="J43" s="222">
        <v>0.78500000000000003</v>
      </c>
    </row>
    <row r="44" spans="1:10">
      <c r="A44" s="221">
        <v>3</v>
      </c>
      <c r="B44" s="175">
        <v>3600</v>
      </c>
      <c r="C44" s="175" t="s">
        <v>104</v>
      </c>
      <c r="D44" s="176">
        <v>0.85499999999999998</v>
      </c>
      <c r="E44" s="176">
        <v>0.80599999999999994</v>
      </c>
      <c r="F44" s="207">
        <v>3</v>
      </c>
      <c r="G44" s="207">
        <v>3600</v>
      </c>
      <c r="H44" s="207" t="s">
        <v>111</v>
      </c>
      <c r="I44" s="208">
        <v>0.86499999999999999</v>
      </c>
      <c r="J44" s="222">
        <v>0.80599999999999994</v>
      </c>
    </row>
    <row r="45" spans="1:10">
      <c r="A45" s="221">
        <v>5</v>
      </c>
      <c r="B45" s="175">
        <v>3600</v>
      </c>
      <c r="C45" s="175" t="s">
        <v>104</v>
      </c>
      <c r="D45" s="176">
        <v>0.86499999999999999</v>
      </c>
      <c r="E45" s="176">
        <v>0.83200000000000007</v>
      </c>
      <c r="F45" s="207">
        <v>5</v>
      </c>
      <c r="G45" s="207">
        <v>3600</v>
      </c>
      <c r="H45" s="207" t="s">
        <v>111</v>
      </c>
      <c r="I45" s="208">
        <v>0.88500000000000001</v>
      </c>
      <c r="J45" s="222">
        <v>0.83200000000000007</v>
      </c>
    </row>
    <row r="46" spans="1:10">
      <c r="A46" s="221">
        <v>7.5</v>
      </c>
      <c r="B46" s="175">
        <v>3600</v>
      </c>
      <c r="C46" s="175" t="s">
        <v>104</v>
      </c>
      <c r="D46" s="176">
        <v>0.88500000000000001</v>
      </c>
      <c r="E46" s="176">
        <v>0.85299999999999998</v>
      </c>
      <c r="F46" s="207">
        <v>7.5</v>
      </c>
      <c r="G46" s="207">
        <v>3600</v>
      </c>
      <c r="H46" s="207" t="s">
        <v>111</v>
      </c>
      <c r="I46" s="208">
        <v>0.89500000000000002</v>
      </c>
      <c r="J46" s="222">
        <v>0.85299999999999998</v>
      </c>
    </row>
    <row r="47" spans="1:10">
      <c r="A47" s="221">
        <v>10</v>
      </c>
      <c r="B47" s="175">
        <v>3600</v>
      </c>
      <c r="C47" s="175" t="s">
        <v>104</v>
      </c>
      <c r="D47" s="176">
        <v>0.89500000000000002</v>
      </c>
      <c r="E47" s="176">
        <v>0.86299999999999999</v>
      </c>
      <c r="F47" s="207">
        <v>10</v>
      </c>
      <c r="G47" s="207">
        <v>3600</v>
      </c>
      <c r="H47" s="207" t="s">
        <v>111</v>
      </c>
      <c r="I47" s="208">
        <v>0.90200000000000002</v>
      </c>
      <c r="J47" s="222">
        <v>0.86299999999999999</v>
      </c>
    </row>
    <row r="48" spans="1:10">
      <c r="A48" s="221">
        <v>15</v>
      </c>
      <c r="B48" s="175">
        <v>3600</v>
      </c>
      <c r="C48" s="175" t="s">
        <v>104</v>
      </c>
      <c r="D48" s="176">
        <v>0.90200000000000002</v>
      </c>
      <c r="E48" s="176">
        <v>0.872</v>
      </c>
      <c r="F48" s="207">
        <v>15</v>
      </c>
      <c r="G48" s="207">
        <v>3600</v>
      </c>
      <c r="H48" s="207" t="s">
        <v>111</v>
      </c>
      <c r="I48" s="208">
        <v>0.91</v>
      </c>
      <c r="J48" s="222">
        <v>0.872</v>
      </c>
    </row>
    <row r="49" spans="1:10">
      <c r="A49" s="221">
        <v>20</v>
      </c>
      <c r="B49" s="175">
        <v>3600</v>
      </c>
      <c r="C49" s="175" t="s">
        <v>104</v>
      </c>
      <c r="D49" s="176">
        <v>0.91</v>
      </c>
      <c r="E49" s="176">
        <v>0.88099999999999989</v>
      </c>
      <c r="F49" s="207">
        <v>20</v>
      </c>
      <c r="G49" s="207">
        <v>3600</v>
      </c>
      <c r="H49" s="207" t="s">
        <v>111</v>
      </c>
      <c r="I49" s="208">
        <v>0.91</v>
      </c>
      <c r="J49" s="222">
        <v>0.88099999999999989</v>
      </c>
    </row>
    <row r="50" spans="1:10">
      <c r="A50" s="221">
        <v>25</v>
      </c>
      <c r="B50" s="175">
        <v>3600</v>
      </c>
      <c r="C50" s="175" t="s">
        <v>104</v>
      </c>
      <c r="D50" s="176">
        <v>0.91700000000000004</v>
      </c>
      <c r="E50" s="176">
        <v>0.88900000000000001</v>
      </c>
      <c r="F50" s="207">
        <v>25</v>
      </c>
      <c r="G50" s="207">
        <v>3600</v>
      </c>
      <c r="H50" s="207" t="s">
        <v>111</v>
      </c>
      <c r="I50" s="208">
        <v>0.91700000000000004</v>
      </c>
      <c r="J50" s="222">
        <v>0.88900000000000001</v>
      </c>
    </row>
    <row r="51" spans="1:10">
      <c r="A51" s="221">
        <v>30</v>
      </c>
      <c r="B51" s="175">
        <v>3600</v>
      </c>
      <c r="C51" s="175" t="s">
        <v>104</v>
      </c>
      <c r="D51" s="176">
        <v>0.91700000000000004</v>
      </c>
      <c r="E51" s="176">
        <v>0.89400000000000002</v>
      </c>
      <c r="F51" s="207">
        <v>30</v>
      </c>
      <c r="G51" s="207">
        <v>3600</v>
      </c>
      <c r="H51" s="207" t="s">
        <v>111</v>
      </c>
      <c r="I51" s="208">
        <v>0.91700000000000004</v>
      </c>
      <c r="J51" s="222">
        <v>0.89400000000000002</v>
      </c>
    </row>
    <row r="52" spans="1:10">
      <c r="A52" s="221">
        <v>40</v>
      </c>
      <c r="B52" s="175">
        <v>3600</v>
      </c>
      <c r="C52" s="175" t="s">
        <v>104</v>
      </c>
      <c r="D52" s="176">
        <v>0.92400000000000004</v>
      </c>
      <c r="E52" s="176">
        <v>0.89700000000000002</v>
      </c>
      <c r="F52" s="207">
        <v>40</v>
      </c>
      <c r="G52" s="207">
        <v>3600</v>
      </c>
      <c r="H52" s="207" t="s">
        <v>111</v>
      </c>
      <c r="I52" s="208">
        <v>0.92400000000000004</v>
      </c>
      <c r="J52" s="222">
        <v>0.89700000000000002</v>
      </c>
    </row>
    <row r="53" spans="1:10">
      <c r="A53" s="221">
        <v>50</v>
      </c>
      <c r="B53" s="175">
        <v>3600</v>
      </c>
      <c r="C53" s="175" t="s">
        <v>104</v>
      </c>
      <c r="D53" s="176">
        <v>0.93</v>
      </c>
      <c r="E53" s="176">
        <v>0.89900000000000002</v>
      </c>
      <c r="F53" s="207">
        <v>50</v>
      </c>
      <c r="G53" s="207">
        <v>3600</v>
      </c>
      <c r="H53" s="207" t="s">
        <v>111</v>
      </c>
      <c r="I53" s="208">
        <v>0.93</v>
      </c>
      <c r="J53" s="222">
        <v>0.89900000000000002</v>
      </c>
    </row>
    <row r="54" spans="1:10">
      <c r="A54" s="221">
        <v>60</v>
      </c>
      <c r="B54" s="175">
        <v>3600</v>
      </c>
      <c r="C54" s="175" t="s">
        <v>104</v>
      </c>
      <c r="D54" s="176">
        <v>0.93599999999999994</v>
      </c>
      <c r="E54" s="176">
        <v>0.90400000000000003</v>
      </c>
      <c r="F54" s="207">
        <v>60</v>
      </c>
      <c r="G54" s="207">
        <v>3600</v>
      </c>
      <c r="H54" s="207" t="s">
        <v>111</v>
      </c>
      <c r="I54" s="208">
        <v>0.93599999999999994</v>
      </c>
      <c r="J54" s="222">
        <v>0.90400000000000003</v>
      </c>
    </row>
    <row r="55" spans="1:10">
      <c r="A55" s="221">
        <v>75</v>
      </c>
      <c r="B55" s="175">
        <v>3600</v>
      </c>
      <c r="C55" s="175" t="s">
        <v>104</v>
      </c>
      <c r="D55" s="176">
        <v>0.93599999999999994</v>
      </c>
      <c r="E55" s="176">
        <v>0.90900000000000003</v>
      </c>
      <c r="F55" s="207">
        <v>75</v>
      </c>
      <c r="G55" s="207">
        <v>3600</v>
      </c>
      <c r="H55" s="207" t="s">
        <v>111</v>
      </c>
      <c r="I55" s="208">
        <v>0.93599999999999994</v>
      </c>
      <c r="J55" s="222">
        <v>0.90900000000000003</v>
      </c>
    </row>
    <row r="56" spans="1:10">
      <c r="A56" s="221">
        <v>100</v>
      </c>
      <c r="B56" s="175">
        <v>3600</v>
      </c>
      <c r="C56" s="175" t="s">
        <v>104</v>
      </c>
      <c r="D56" s="176">
        <v>0.93599999999999994</v>
      </c>
      <c r="E56" s="176">
        <v>0.90900000000000003</v>
      </c>
      <c r="F56" s="207">
        <v>100</v>
      </c>
      <c r="G56" s="207">
        <v>3600</v>
      </c>
      <c r="H56" s="207" t="s">
        <v>111</v>
      </c>
      <c r="I56" s="208">
        <v>0.94099999999999995</v>
      </c>
      <c r="J56" s="222">
        <v>0.90900000000000003</v>
      </c>
    </row>
    <row r="57" spans="1:10">
      <c r="A57" s="221">
        <v>125</v>
      </c>
      <c r="B57" s="175">
        <v>3600</v>
      </c>
      <c r="C57" s="175" t="s">
        <v>104</v>
      </c>
      <c r="D57" s="176">
        <v>0.94099999999999995</v>
      </c>
      <c r="E57" s="176">
        <v>0.91299999999999992</v>
      </c>
      <c r="F57" s="207">
        <v>125</v>
      </c>
      <c r="G57" s="207">
        <v>3600</v>
      </c>
      <c r="H57" s="207" t="s">
        <v>111</v>
      </c>
      <c r="I57" s="208">
        <v>0.95</v>
      </c>
      <c r="J57" s="222">
        <v>0.91299999999999992</v>
      </c>
    </row>
    <row r="58" spans="1:10">
      <c r="A58" s="221">
        <v>150</v>
      </c>
      <c r="B58" s="175">
        <v>3600</v>
      </c>
      <c r="C58" s="175" t="s">
        <v>104</v>
      </c>
      <c r="D58" s="176">
        <v>0.94099999999999995</v>
      </c>
      <c r="E58" s="176">
        <v>0.91700000000000004</v>
      </c>
      <c r="F58" s="207">
        <v>150</v>
      </c>
      <c r="G58" s="207">
        <v>3600</v>
      </c>
      <c r="H58" s="207" t="s">
        <v>111</v>
      </c>
      <c r="I58" s="208">
        <v>0.95</v>
      </c>
      <c r="J58" s="222">
        <v>0.91700000000000004</v>
      </c>
    </row>
    <row r="59" spans="1:10" ht="13.8" thickBot="1">
      <c r="A59" s="234">
        <v>200</v>
      </c>
      <c r="B59" s="235">
        <v>3600</v>
      </c>
      <c r="C59" s="235" t="s">
        <v>104</v>
      </c>
      <c r="D59" s="236">
        <v>0.95</v>
      </c>
      <c r="E59" s="236">
        <v>0.92500000000000004</v>
      </c>
      <c r="F59" s="237">
        <v>200</v>
      </c>
      <c r="G59" s="237">
        <v>3600</v>
      </c>
      <c r="H59" s="237" t="s">
        <v>111</v>
      </c>
      <c r="I59" s="238">
        <v>0.95400000000000007</v>
      </c>
      <c r="J59" s="239">
        <v>0.92500000000000004</v>
      </c>
    </row>
    <row r="60" spans="1:10" s="211" customFormat="1"/>
    <row r="61" spans="1:10" s="211" customFormat="1"/>
    <row r="62" spans="1:10" s="211" customFormat="1"/>
    <row r="63" spans="1:10" s="211" customFormat="1"/>
    <row r="64" spans="1:10" s="211" customFormat="1"/>
    <row r="65" s="211" customFormat="1"/>
    <row r="66" s="211" customFormat="1"/>
    <row r="67" s="211" customFormat="1"/>
    <row r="68" s="211" customFormat="1"/>
    <row r="69" s="211" customFormat="1"/>
    <row r="70" s="211" customFormat="1"/>
    <row r="71" s="211" customFormat="1"/>
    <row r="72" s="211" customFormat="1"/>
    <row r="73" s="211" customFormat="1"/>
    <row r="74" s="211" customFormat="1"/>
    <row r="75" s="211" customFormat="1"/>
    <row r="76" s="211" customFormat="1"/>
    <row r="77" s="211" customFormat="1"/>
    <row r="78" s="211" customFormat="1"/>
    <row r="79" s="211" customFormat="1"/>
    <row r="80" s="211" customFormat="1"/>
    <row r="81" s="211" customFormat="1"/>
    <row r="82" s="211" customFormat="1"/>
    <row r="83" s="211" customFormat="1"/>
    <row r="84" s="211" customFormat="1"/>
    <row r="85" s="211" customFormat="1"/>
    <row r="86" s="211" customFormat="1"/>
    <row r="87" s="211" customFormat="1"/>
    <row r="88" s="211" customFormat="1"/>
    <row r="89" s="211" customFormat="1"/>
    <row r="90" s="211" customFormat="1"/>
    <row r="91" s="211" customFormat="1"/>
    <row r="92" s="211" customFormat="1"/>
    <row r="93" s="211" customFormat="1"/>
    <row r="94" s="211" customFormat="1"/>
    <row r="95" s="211" customFormat="1"/>
    <row r="96" s="211" customFormat="1"/>
    <row r="97" s="211" customFormat="1"/>
    <row r="98" s="211" customFormat="1"/>
    <row r="99" s="211" customFormat="1"/>
    <row r="100" s="211" customFormat="1"/>
    <row r="101" s="211" customFormat="1"/>
    <row r="102" s="211" customFormat="1"/>
    <row r="103" s="211" customFormat="1"/>
    <row r="104" s="211" customFormat="1"/>
    <row r="105" s="211" customFormat="1"/>
    <row r="106" s="211" customFormat="1"/>
    <row r="107" s="211" customFormat="1"/>
    <row r="108" s="211" customFormat="1"/>
    <row r="109" s="211" customFormat="1"/>
    <row r="110" s="211" customFormat="1"/>
    <row r="111" s="211" customFormat="1"/>
    <row r="112" s="211" customFormat="1"/>
    <row r="113" spans="1:10" s="211" customFormat="1"/>
    <row r="114" spans="1:10" s="211" customFormat="1"/>
    <row r="115" spans="1:10" s="211" customFormat="1"/>
    <row r="116" spans="1:10" s="211" customFormat="1"/>
    <row r="117" spans="1:10" s="211" customFormat="1"/>
    <row r="118" spans="1:10" s="211" customFormat="1"/>
    <row r="119" spans="1:10" s="211" customFormat="1"/>
    <row r="120" spans="1:10" s="211" customFormat="1"/>
    <row r="121" spans="1:10" s="211" customFormat="1">
      <c r="A121"/>
      <c r="B121"/>
      <c r="C121"/>
      <c r="D121"/>
      <c r="E121"/>
      <c r="F121"/>
      <c r="G121"/>
      <c r="H121"/>
      <c r="I121"/>
      <c r="J121"/>
    </row>
    <row r="122" spans="1:10" s="211" customFormat="1">
      <c r="A122"/>
      <c r="B122"/>
      <c r="C122"/>
      <c r="D122"/>
      <c r="E122"/>
      <c r="F122"/>
      <c r="G122"/>
      <c r="H122"/>
      <c r="I122"/>
      <c r="J122"/>
    </row>
    <row r="123" spans="1:10" s="211" customFormat="1">
      <c r="A123"/>
      <c r="B123"/>
      <c r="C123"/>
      <c r="D123"/>
      <c r="E123"/>
      <c r="F123"/>
      <c r="G123"/>
      <c r="H123"/>
      <c r="I123"/>
      <c r="J123"/>
    </row>
    <row r="124" spans="1:10" s="211" customFormat="1">
      <c r="A124"/>
      <c r="B124"/>
      <c r="C124"/>
      <c r="D124"/>
      <c r="E124"/>
      <c r="F124"/>
      <c r="G124"/>
      <c r="H124"/>
      <c r="I124"/>
      <c r="J124"/>
    </row>
    <row r="125" spans="1:10" s="211" customFormat="1">
      <c r="A125"/>
      <c r="B125"/>
      <c r="C125"/>
      <c r="D125"/>
      <c r="E125"/>
      <c r="F125"/>
      <c r="G125"/>
      <c r="H125"/>
      <c r="I125"/>
      <c r="J125"/>
    </row>
    <row r="126" spans="1:10" s="211" customFormat="1">
      <c r="A126"/>
      <c r="B126"/>
      <c r="C126"/>
      <c r="D126"/>
      <c r="E126"/>
      <c r="F126"/>
      <c r="G126"/>
      <c r="H126"/>
      <c r="I126"/>
      <c r="J126"/>
    </row>
    <row r="127" spans="1:10" s="211" customFormat="1">
      <c r="A127"/>
      <c r="B127"/>
      <c r="C127"/>
      <c r="D127"/>
      <c r="E127"/>
      <c r="F127"/>
      <c r="G127"/>
      <c r="H127"/>
      <c r="I127"/>
      <c r="J127"/>
    </row>
    <row r="128" spans="1:10" s="211" customFormat="1">
      <c r="A128"/>
      <c r="B128"/>
      <c r="C128"/>
      <c r="D128"/>
      <c r="E128"/>
      <c r="F128"/>
      <c r="G128"/>
      <c r="H128"/>
      <c r="I128"/>
      <c r="J128"/>
    </row>
    <row r="129" spans="1:10" s="211" customFormat="1">
      <c r="A129"/>
      <c r="B129"/>
      <c r="C129"/>
      <c r="D129"/>
      <c r="E129"/>
      <c r="F129"/>
      <c r="G129"/>
      <c r="H129"/>
      <c r="I129"/>
      <c r="J129"/>
    </row>
    <row r="130" spans="1:10" s="211" customFormat="1">
      <c r="A130"/>
      <c r="B130"/>
      <c r="C130"/>
      <c r="D130"/>
      <c r="E130"/>
      <c r="F130"/>
      <c r="G130"/>
      <c r="H130"/>
      <c r="I130"/>
      <c r="J130"/>
    </row>
    <row r="131" spans="1:10" s="211" customFormat="1">
      <c r="A131"/>
      <c r="B131"/>
      <c r="C131"/>
      <c r="D131"/>
      <c r="E131"/>
      <c r="F131"/>
      <c r="G131"/>
      <c r="H131"/>
      <c r="I131"/>
      <c r="J131"/>
    </row>
    <row r="132" spans="1:10" s="211" customFormat="1">
      <c r="A132"/>
      <c r="B132"/>
      <c r="C132"/>
      <c r="D132"/>
      <c r="E132"/>
      <c r="F132"/>
      <c r="G132"/>
      <c r="H132"/>
      <c r="I132"/>
      <c r="J132"/>
    </row>
    <row r="133" spans="1:10" s="211" customFormat="1">
      <c r="A133"/>
      <c r="B133"/>
      <c r="C133"/>
      <c r="D133"/>
      <c r="E133"/>
      <c r="F133"/>
      <c r="G133"/>
      <c r="H133"/>
      <c r="I133"/>
      <c r="J133"/>
    </row>
    <row r="134" spans="1:10" s="211" customFormat="1">
      <c r="A134"/>
      <c r="B134"/>
      <c r="C134"/>
      <c r="D134"/>
      <c r="E134"/>
      <c r="F134"/>
      <c r="G134"/>
      <c r="H134"/>
      <c r="I134"/>
      <c r="J134"/>
    </row>
    <row r="135" spans="1:10" s="211" customFormat="1">
      <c r="A135"/>
      <c r="B135"/>
      <c r="C135"/>
      <c r="D135"/>
      <c r="E135"/>
      <c r="F135"/>
      <c r="G135"/>
      <c r="H135"/>
      <c r="I135"/>
      <c r="J135"/>
    </row>
    <row r="136" spans="1:10" s="211" customFormat="1">
      <c r="A136"/>
      <c r="B136"/>
      <c r="C136"/>
      <c r="D136"/>
      <c r="E136"/>
      <c r="F136"/>
      <c r="G136"/>
      <c r="H136"/>
      <c r="I136"/>
      <c r="J136"/>
    </row>
    <row r="137" spans="1:10" s="211" customFormat="1">
      <c r="A137"/>
      <c r="B137"/>
      <c r="C137"/>
      <c r="D137"/>
      <c r="E137"/>
      <c r="F137"/>
      <c r="G137"/>
      <c r="H137"/>
      <c r="I137"/>
      <c r="J137"/>
    </row>
    <row r="138" spans="1:10" s="211" customFormat="1">
      <c r="A138"/>
      <c r="B138"/>
      <c r="C138"/>
      <c r="D138"/>
      <c r="E138"/>
      <c r="F138"/>
      <c r="G138"/>
      <c r="H138"/>
      <c r="I138"/>
      <c r="J138"/>
    </row>
    <row r="139" spans="1:10" s="211" customFormat="1">
      <c r="A139"/>
      <c r="B139"/>
      <c r="C139"/>
      <c r="D139"/>
      <c r="E139"/>
      <c r="F139"/>
      <c r="G139"/>
      <c r="H139"/>
      <c r="I139"/>
      <c r="J139"/>
    </row>
    <row r="140" spans="1:10" s="211" customFormat="1">
      <c r="A140"/>
      <c r="B140"/>
      <c r="C140"/>
      <c r="D140"/>
      <c r="E140"/>
      <c r="F140"/>
      <c r="G140"/>
      <c r="H140"/>
      <c r="I140"/>
      <c r="J140"/>
    </row>
    <row r="141" spans="1:10" s="211" customFormat="1">
      <c r="A141"/>
      <c r="B141"/>
      <c r="C141"/>
      <c r="D141"/>
      <c r="E141"/>
      <c r="F141"/>
      <c r="G141"/>
      <c r="H141"/>
      <c r="I141"/>
      <c r="J141"/>
    </row>
    <row r="142" spans="1:10" s="211" customFormat="1">
      <c r="A142"/>
      <c r="B142"/>
      <c r="C142"/>
      <c r="D142"/>
      <c r="E142"/>
      <c r="F142"/>
      <c r="G142"/>
      <c r="H142"/>
      <c r="I142"/>
      <c r="J142"/>
    </row>
    <row r="143" spans="1:10" s="211" customFormat="1">
      <c r="A143"/>
      <c r="B143"/>
      <c r="C143"/>
      <c r="D143"/>
      <c r="E143"/>
      <c r="F143"/>
      <c r="G143"/>
      <c r="H143"/>
      <c r="I143"/>
      <c r="J143"/>
    </row>
    <row r="144" spans="1:10" s="211" customFormat="1">
      <c r="A144"/>
      <c r="B144"/>
      <c r="C144"/>
      <c r="D144"/>
      <c r="E144"/>
      <c r="F144"/>
      <c r="G144"/>
      <c r="H144"/>
      <c r="I144"/>
      <c r="J144"/>
    </row>
    <row r="145" spans="1:10" s="211" customFormat="1">
      <c r="A145"/>
      <c r="B145"/>
      <c r="C145"/>
      <c r="D145"/>
      <c r="E145"/>
      <c r="F145"/>
      <c r="G145"/>
      <c r="H145"/>
      <c r="I145"/>
      <c r="J145"/>
    </row>
    <row r="146" spans="1:10" s="211" customFormat="1">
      <c r="A146"/>
      <c r="B146"/>
      <c r="C146"/>
      <c r="D146"/>
      <c r="E146"/>
      <c r="F146"/>
      <c r="G146"/>
      <c r="H146"/>
      <c r="I146"/>
      <c r="J146"/>
    </row>
    <row r="147" spans="1:10" s="211" customFormat="1">
      <c r="A147"/>
      <c r="B147"/>
      <c r="C147"/>
      <c r="D147"/>
      <c r="E147"/>
      <c r="F147"/>
      <c r="G147"/>
      <c r="H147"/>
      <c r="I147"/>
      <c r="J147"/>
    </row>
    <row r="148" spans="1:10" s="211" customFormat="1">
      <c r="A148"/>
      <c r="B148"/>
      <c r="C148"/>
      <c r="D148"/>
      <c r="E148"/>
      <c r="F148"/>
      <c r="G148"/>
      <c r="H148"/>
      <c r="I148"/>
      <c r="J148"/>
    </row>
    <row r="149" spans="1:10" s="211" customFormat="1">
      <c r="A149"/>
      <c r="B149"/>
      <c r="C149"/>
      <c r="D149"/>
      <c r="E149"/>
      <c r="F149"/>
      <c r="G149"/>
      <c r="H149"/>
      <c r="I149"/>
      <c r="J149"/>
    </row>
    <row r="150" spans="1:10" s="211" customFormat="1">
      <c r="A150"/>
      <c r="B150"/>
      <c r="C150"/>
      <c r="D150"/>
      <c r="E150"/>
      <c r="F150"/>
      <c r="G150"/>
      <c r="H150"/>
      <c r="I150"/>
      <c r="J150"/>
    </row>
    <row r="151" spans="1:10" s="211" customFormat="1">
      <c r="A151"/>
      <c r="B151"/>
      <c r="C151"/>
      <c r="D151"/>
      <c r="E151"/>
      <c r="F151"/>
      <c r="G151"/>
      <c r="H151"/>
      <c r="I151"/>
      <c r="J151"/>
    </row>
    <row r="152" spans="1:10" s="211" customFormat="1">
      <c r="A152"/>
      <c r="B152"/>
      <c r="C152"/>
      <c r="D152"/>
      <c r="E152"/>
      <c r="F152"/>
      <c r="G152"/>
      <c r="H152"/>
      <c r="I152"/>
      <c r="J152"/>
    </row>
    <row r="153" spans="1:10" s="211" customFormat="1">
      <c r="A153"/>
      <c r="B153"/>
      <c r="C153"/>
      <c r="D153"/>
      <c r="E153"/>
      <c r="F153"/>
      <c r="G153"/>
      <c r="H153"/>
      <c r="I153"/>
      <c r="J153"/>
    </row>
    <row r="154" spans="1:10" s="211" customFormat="1">
      <c r="A154"/>
      <c r="B154"/>
      <c r="C154"/>
      <c r="D154"/>
      <c r="E154"/>
      <c r="F154"/>
      <c r="G154"/>
      <c r="H154"/>
      <c r="I154"/>
      <c r="J154"/>
    </row>
    <row r="155" spans="1:10" s="211" customFormat="1">
      <c r="A155"/>
      <c r="B155"/>
      <c r="C155"/>
      <c r="D155"/>
      <c r="E155"/>
      <c r="F155"/>
      <c r="G155"/>
      <c r="H155"/>
      <c r="I155"/>
      <c r="J155"/>
    </row>
    <row r="156" spans="1:10" s="211" customFormat="1">
      <c r="A156"/>
      <c r="B156"/>
      <c r="C156"/>
      <c r="D156"/>
      <c r="E156"/>
      <c r="F156"/>
      <c r="G156"/>
      <c r="H156"/>
      <c r="I156"/>
      <c r="J156"/>
    </row>
    <row r="157" spans="1:10" s="211" customFormat="1">
      <c r="A157"/>
      <c r="B157"/>
      <c r="C157"/>
      <c r="D157"/>
      <c r="E157"/>
      <c r="F157"/>
      <c r="G157"/>
      <c r="H157"/>
      <c r="I157"/>
      <c r="J157"/>
    </row>
    <row r="158" spans="1:10" s="211" customFormat="1">
      <c r="A158"/>
      <c r="B158"/>
      <c r="C158"/>
      <c r="D158"/>
      <c r="E158"/>
      <c r="F158"/>
      <c r="G158"/>
      <c r="H158"/>
      <c r="I158"/>
      <c r="J158"/>
    </row>
    <row r="159" spans="1:10" s="211" customFormat="1">
      <c r="A159"/>
      <c r="B159"/>
      <c r="C159"/>
      <c r="D159"/>
      <c r="E159"/>
      <c r="F159"/>
      <c r="G159"/>
      <c r="H159"/>
      <c r="I159"/>
      <c r="J159"/>
    </row>
    <row r="160" spans="1:10" s="211" customFormat="1">
      <c r="A160"/>
      <c r="B160"/>
      <c r="C160"/>
      <c r="D160"/>
      <c r="E160"/>
      <c r="F160"/>
      <c r="G160"/>
      <c r="H160"/>
      <c r="I160"/>
      <c r="J160"/>
    </row>
    <row r="161" spans="1:10" s="211" customFormat="1">
      <c r="A161"/>
      <c r="B161"/>
      <c r="C161"/>
      <c r="D161"/>
      <c r="E161"/>
      <c r="F161"/>
      <c r="G161"/>
      <c r="H161"/>
      <c r="I161"/>
      <c r="J161"/>
    </row>
    <row r="162" spans="1:10" s="211" customFormat="1">
      <c r="A162"/>
      <c r="B162"/>
      <c r="C162"/>
      <c r="D162"/>
      <c r="E162"/>
      <c r="F162"/>
      <c r="G162"/>
      <c r="H162"/>
      <c r="I162"/>
      <c r="J162"/>
    </row>
    <row r="163" spans="1:10" s="211" customFormat="1">
      <c r="A163"/>
      <c r="B163"/>
      <c r="C163"/>
      <c r="D163"/>
      <c r="E163"/>
      <c r="F163"/>
      <c r="G163"/>
      <c r="H163"/>
      <c r="I163"/>
      <c r="J163"/>
    </row>
    <row r="164" spans="1:10" s="211" customFormat="1">
      <c r="A164"/>
      <c r="B164"/>
      <c r="C164"/>
      <c r="D164"/>
      <c r="E164"/>
      <c r="F164"/>
      <c r="G164"/>
      <c r="H164"/>
      <c r="I164"/>
      <c r="J164"/>
    </row>
    <row r="165" spans="1:10" s="211" customFormat="1">
      <c r="A165"/>
      <c r="B165"/>
      <c r="C165"/>
      <c r="D165"/>
      <c r="E165"/>
      <c r="F165"/>
      <c r="G165"/>
      <c r="H165"/>
      <c r="I165"/>
      <c r="J165"/>
    </row>
    <row r="166" spans="1:10" s="211" customFormat="1">
      <c r="A166"/>
      <c r="B166"/>
      <c r="C166"/>
      <c r="D166"/>
      <c r="E166"/>
      <c r="F166"/>
      <c r="G166"/>
      <c r="H166"/>
      <c r="I166"/>
      <c r="J166"/>
    </row>
    <row r="167" spans="1:10" s="211" customFormat="1">
      <c r="A167"/>
      <c r="B167"/>
      <c r="C167"/>
      <c r="D167"/>
      <c r="E167"/>
      <c r="F167"/>
      <c r="G167"/>
      <c r="H167"/>
      <c r="I167"/>
      <c r="J167"/>
    </row>
    <row r="168" spans="1:10" s="211" customFormat="1">
      <c r="A168"/>
      <c r="B168"/>
      <c r="C168"/>
      <c r="D168"/>
      <c r="E168"/>
      <c r="F168"/>
      <c r="G168"/>
      <c r="H168"/>
      <c r="I168"/>
      <c r="J168"/>
    </row>
    <row r="169" spans="1:10" s="211" customFormat="1">
      <c r="A169"/>
      <c r="B169"/>
      <c r="C169"/>
      <c r="D169"/>
      <c r="E169"/>
      <c r="F169"/>
      <c r="G169"/>
      <c r="H169"/>
      <c r="I169"/>
      <c r="J169"/>
    </row>
    <row r="170" spans="1:10" s="211" customFormat="1">
      <c r="A170"/>
      <c r="B170"/>
      <c r="C170"/>
      <c r="D170"/>
      <c r="E170"/>
      <c r="F170"/>
      <c r="G170"/>
      <c r="H170"/>
      <c r="I170"/>
      <c r="J170"/>
    </row>
    <row r="171" spans="1:10" s="211" customFormat="1">
      <c r="A171"/>
      <c r="B171"/>
      <c r="C171"/>
      <c r="D171"/>
      <c r="E171"/>
      <c r="F171"/>
      <c r="G171"/>
      <c r="H171"/>
      <c r="I171"/>
      <c r="J171"/>
    </row>
    <row r="172" spans="1:10" s="211" customFormat="1">
      <c r="A172"/>
      <c r="B172"/>
      <c r="C172"/>
      <c r="D172"/>
      <c r="E172"/>
      <c r="F172"/>
      <c r="G172"/>
      <c r="H172"/>
      <c r="I172"/>
      <c r="J172"/>
    </row>
    <row r="173" spans="1:10" s="211" customFormat="1">
      <c r="A173"/>
      <c r="B173"/>
      <c r="C173"/>
      <c r="D173"/>
      <c r="E173"/>
      <c r="F173"/>
      <c r="G173"/>
      <c r="H173"/>
      <c r="I173"/>
      <c r="J173"/>
    </row>
    <row r="174" spans="1:10" s="211" customFormat="1">
      <c r="A174"/>
      <c r="B174"/>
      <c r="C174"/>
      <c r="D174"/>
      <c r="E174"/>
      <c r="F174"/>
      <c r="G174"/>
      <c r="H174"/>
      <c r="I174"/>
      <c r="J174"/>
    </row>
    <row r="175" spans="1:10" s="211" customFormat="1">
      <c r="A175"/>
      <c r="B175"/>
      <c r="C175"/>
      <c r="D175"/>
      <c r="E175"/>
      <c r="F175"/>
      <c r="G175"/>
      <c r="H175"/>
      <c r="I175"/>
      <c r="J175"/>
    </row>
    <row r="176" spans="1:10" s="211" customFormat="1">
      <c r="A176"/>
      <c r="B176"/>
      <c r="C176"/>
      <c r="D176"/>
      <c r="E176"/>
      <c r="F176"/>
      <c r="G176"/>
      <c r="H176"/>
      <c r="I176"/>
      <c r="J176"/>
    </row>
    <row r="177" spans="1:10" s="211" customFormat="1">
      <c r="A177"/>
      <c r="B177"/>
      <c r="C177"/>
      <c r="D177"/>
      <c r="E177"/>
      <c r="F177"/>
      <c r="G177"/>
      <c r="H177"/>
      <c r="I177"/>
      <c r="J177"/>
    </row>
  </sheetData>
  <sheetProtection algorithmName="SHA-512" hashValue="nqcJ3Rrod0bsTY3FlS854IlyZ4C8LR/E82YWSBxq8Fxyc1XNleLw8eFsVFhgURinTi8Oo8BzGVdICGZju0aLvA==" saltValue="dIa9bSMrwDB8aJyiBX/9tg=="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Page</vt:lpstr>
      <vt:lpstr>Rules &amp; Information</vt:lpstr>
      <vt:lpstr>Premium Eff Savings Calc</vt:lpstr>
      <vt:lpstr>Prem vs exist eff table</vt:lpstr>
      <vt:lpstr>EC Motors</vt:lpstr>
      <vt:lpstr>VFD &amp; VSD</vt:lpstr>
      <vt:lpstr>VFD Savings Calc</vt:lpstr>
      <vt:lpstr>Frac Prem Eff Save Calc</vt:lpstr>
      <vt:lpstr>Standard eff Reference</vt:lpstr>
      <vt:lpstr>TRM</vt:lpstr>
      <vt:lpstr>Application</vt:lpstr>
      <vt:lpstr>DC</vt:lpstr>
      <vt:lpstr>'Cover Page'!Print_Area</vt:lpstr>
      <vt:lpstr>'EC Motors'!Print_Area</vt:lpstr>
      <vt:lpstr>'Frac Prem Eff Save Calc'!Print_Area</vt:lpstr>
      <vt:lpstr>'Premium Eff Savings Calc'!Print_Area</vt:lpstr>
      <vt:lpstr>'Rules &amp; Information'!Print_Area</vt:lpstr>
      <vt:lpstr>'VFD &amp; VSD'!Print_Area</vt:lpstr>
      <vt:lpstr>'VFD Savings Calc'!Print_Area</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Tracey Haberman</cp:lastModifiedBy>
  <cp:lastPrinted>2017-12-08T16:48:17Z</cp:lastPrinted>
  <dcterms:created xsi:type="dcterms:W3CDTF">2008-12-29T20:57:42Z</dcterms:created>
  <dcterms:modified xsi:type="dcterms:W3CDTF">2018-12-21T14:24:37Z</dcterms:modified>
</cp:coreProperties>
</file>